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.DESKTOP-6E4TROE\Desktop\In Progress new\PSY\MetaPSIAfterMAs\PreSignalsM-A\"/>
    </mc:Choice>
  </mc:AlternateContent>
  <xr:revisionPtr revIDLastSave="0" documentId="13_ncr:1_{7C60F089-97AE-4889-AB4C-65D951989B48}" xr6:coauthVersionLast="33" xr6:coauthVersionMax="33" xr10:uidLastSave="{00000000-0000-0000-0000-000000000000}"/>
  <bookViews>
    <workbookView xWindow="975" yWindow="0" windowWidth="25605" windowHeight="16065" activeTab="2" xr2:uid="{00000000-000D-0000-FFFF-FFFF00000000}"/>
  </bookViews>
  <sheets>
    <sheet name="MAOriginal" sheetId="1" r:id="rId1"/>
    <sheet name="newStudies" sheetId="3" r:id="rId2"/>
    <sheet name="newStdudiesRed" sheetId="4" r:id="rId3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4" i="3" l="1"/>
  <c r="U5" i="3"/>
  <c r="T4" i="3"/>
  <c r="T5" i="3"/>
  <c r="S4" i="3"/>
  <c r="S5" i="3"/>
  <c r="R4" i="3"/>
  <c r="R5" i="3"/>
  <c r="Q5" i="3"/>
  <c r="Q4" i="3"/>
  <c r="S16" i="3" l="1"/>
  <c r="W16" i="3" s="1"/>
  <c r="R16" i="3"/>
  <c r="T16" i="3" s="1"/>
  <c r="U16" i="3" s="1"/>
  <c r="R15" i="3"/>
  <c r="T15" i="3" s="1"/>
  <c r="U15" i="3" s="1"/>
  <c r="S15" i="3"/>
  <c r="W15" i="3" s="1"/>
  <c r="Q20" i="3"/>
  <c r="R20" i="3" s="1"/>
  <c r="T20" i="3" s="1"/>
  <c r="U20" i="3" s="1"/>
  <c r="R37" i="3"/>
  <c r="T37" i="3" s="1"/>
  <c r="U37" i="3" s="1"/>
  <c r="S37" i="3"/>
  <c r="W37" i="3" s="1"/>
  <c r="R36" i="3"/>
  <c r="T36" i="3" s="1"/>
  <c r="U36" i="3" s="1"/>
  <c r="S36" i="3"/>
  <c r="W36" i="3" s="1"/>
  <c r="R32" i="3"/>
  <c r="T32" i="3" s="1"/>
  <c r="U32" i="3" s="1"/>
  <c r="S32" i="3"/>
  <c r="W32" i="3" s="1"/>
  <c r="R33" i="3"/>
  <c r="T33" i="3" s="1"/>
  <c r="U33" i="3" s="1"/>
  <c r="S33" i="3"/>
  <c r="W33" i="3" s="1"/>
  <c r="R34" i="3"/>
  <c r="T34" i="3" s="1"/>
  <c r="U34" i="3" s="1"/>
  <c r="S34" i="3"/>
  <c r="W34" i="3" s="1"/>
  <c r="R35" i="3"/>
  <c r="T35" i="3" s="1"/>
  <c r="U35" i="3" s="1"/>
  <c r="S35" i="3"/>
  <c r="W35" i="3" s="1"/>
  <c r="R31" i="3"/>
  <c r="T31" i="3" s="1"/>
  <c r="U31" i="3" s="1"/>
  <c r="S31" i="3"/>
  <c r="W31" i="3" s="1"/>
  <c r="R30" i="3"/>
  <c r="T30" i="3" s="1"/>
  <c r="U30" i="3" s="1"/>
  <c r="S30" i="3"/>
  <c r="W30" i="3" s="1"/>
  <c r="R29" i="3"/>
  <c r="T29" i="3" s="1"/>
  <c r="U29" i="3" s="1"/>
  <c r="S29" i="3"/>
  <c r="W29" i="3" s="1"/>
  <c r="R28" i="3"/>
  <c r="T28" i="3" s="1"/>
  <c r="U28" i="3" s="1"/>
  <c r="S28" i="3"/>
  <c r="W28" i="3" s="1"/>
  <c r="Q19" i="3"/>
  <c r="Q18" i="3"/>
  <c r="Q11" i="3"/>
  <c r="S11" i="3" s="1"/>
  <c r="W11" i="3" s="1"/>
  <c r="Q10" i="3"/>
  <c r="R10" i="3" s="1"/>
  <c r="T10" i="3" s="1"/>
  <c r="U10" i="3" s="1"/>
  <c r="Q9" i="3"/>
  <c r="R9" i="3" s="1"/>
  <c r="T9" i="3" s="1"/>
  <c r="U9" i="3" s="1"/>
  <c r="Q7" i="3"/>
  <c r="R3" i="3"/>
  <c r="T3" i="3" s="1"/>
  <c r="U3" i="3" s="1"/>
  <c r="R6" i="3"/>
  <c r="T6" i="3"/>
  <c r="U6" i="3" s="1"/>
  <c r="R7" i="3"/>
  <c r="T7" i="3"/>
  <c r="U7" i="3" s="1"/>
  <c r="R8" i="3"/>
  <c r="T8" i="3" s="1"/>
  <c r="U8" i="3" s="1"/>
  <c r="R12" i="3"/>
  <c r="T12" i="3" s="1"/>
  <c r="U12" i="3" s="1"/>
  <c r="R13" i="3"/>
  <c r="T13" i="3" s="1"/>
  <c r="U13" i="3" s="1"/>
  <c r="R14" i="3"/>
  <c r="T14" i="3" s="1"/>
  <c r="U14" i="3" s="1"/>
  <c r="R17" i="3"/>
  <c r="T17" i="3" s="1"/>
  <c r="U17" i="3" s="1"/>
  <c r="R18" i="3"/>
  <c r="T18" i="3" s="1"/>
  <c r="U18" i="3" s="1"/>
  <c r="R19" i="3"/>
  <c r="T19" i="3" s="1"/>
  <c r="U19" i="3" s="1"/>
  <c r="R21" i="3"/>
  <c r="T21" i="3"/>
  <c r="U21" i="3" s="1"/>
  <c r="R22" i="3"/>
  <c r="T22" i="3"/>
  <c r="U22" i="3" s="1"/>
  <c r="R23" i="3"/>
  <c r="T23" i="3" s="1"/>
  <c r="U23" i="3" s="1"/>
  <c r="R24" i="3"/>
  <c r="T24" i="3" s="1"/>
  <c r="U24" i="3" s="1"/>
  <c r="R25" i="3"/>
  <c r="T25" i="3" s="1"/>
  <c r="U25" i="3" s="1"/>
  <c r="R26" i="3"/>
  <c r="T26" i="3" s="1"/>
  <c r="U26" i="3" s="1"/>
  <c r="R27" i="3"/>
  <c r="T27" i="3" s="1"/>
  <c r="U27" i="3" s="1"/>
  <c r="R2" i="3"/>
  <c r="T2" i="3" s="1"/>
  <c r="U2" i="3" s="1"/>
  <c r="S23" i="3"/>
  <c r="W23" i="3" s="1"/>
  <c r="S22" i="3"/>
  <c r="W22" i="3" s="1"/>
  <c r="S19" i="3"/>
  <c r="W19" i="3" s="1"/>
  <c r="S2" i="3"/>
  <c r="W2" i="3" s="1"/>
  <c r="S3" i="3"/>
  <c r="W3" i="3" s="1"/>
  <c r="S6" i="3"/>
  <c r="W6" i="3" s="1"/>
  <c r="S7" i="3"/>
  <c r="W7" i="3" s="1"/>
  <c r="S8" i="3"/>
  <c r="W8" i="3" s="1"/>
  <c r="S9" i="3"/>
  <c r="W9" i="3" s="1"/>
  <c r="S10" i="3"/>
  <c r="W10" i="3" s="1"/>
  <c r="S12" i="3"/>
  <c r="W12" i="3" s="1"/>
  <c r="S13" i="3"/>
  <c r="W13" i="3" s="1"/>
  <c r="S14" i="3"/>
  <c r="W14" i="3" s="1"/>
  <c r="S17" i="3"/>
  <c r="W17" i="3" s="1"/>
  <c r="S18" i="3"/>
  <c r="W18" i="3" s="1"/>
  <c r="S21" i="3"/>
  <c r="W21" i="3" s="1"/>
  <c r="S24" i="3"/>
  <c r="W24" i="3" s="1"/>
  <c r="S25" i="3"/>
  <c r="W25" i="3" s="1"/>
  <c r="S26" i="3"/>
  <c r="W26" i="3" s="1"/>
  <c r="S27" i="3"/>
  <c r="W27" i="3" s="1"/>
  <c r="AG2" i="1"/>
  <c r="AB27" i="1"/>
  <c r="AG27" i="1" s="1"/>
  <c r="AG26" i="1"/>
  <c r="AB26" i="1"/>
  <c r="AA26" i="1" s="1"/>
  <c r="AG10" i="1"/>
  <c r="AB11" i="1"/>
  <c r="AR13" i="1"/>
  <c r="AA13" i="1"/>
  <c r="AQ13" i="1"/>
  <c r="AB13" i="1" s="1"/>
  <c r="AR12" i="1"/>
  <c r="AQ12" i="1"/>
  <c r="AB12" i="1" s="1"/>
  <c r="AA12" i="1"/>
  <c r="AQ5" i="1"/>
  <c r="AR5" i="1"/>
  <c r="AB5" i="1"/>
  <c r="AA5" i="1" s="1"/>
  <c r="AB2" i="1"/>
  <c r="AQ3" i="1"/>
  <c r="AR3" i="1"/>
  <c r="AB3" i="1" s="1"/>
  <c r="AA3" i="1" s="1"/>
  <c r="AB4" i="1"/>
  <c r="AB7" i="1"/>
  <c r="AB8" i="1"/>
  <c r="AQ9" i="1"/>
  <c r="AB9" i="1" s="1"/>
  <c r="AR9" i="1"/>
  <c r="AB10" i="1"/>
  <c r="AB14" i="1"/>
  <c r="AR15" i="1"/>
  <c r="AS15" i="1"/>
  <c r="AB15" i="1" s="1"/>
  <c r="AT15" i="1"/>
  <c r="AA15" i="1" s="1"/>
  <c r="AU15" i="1"/>
  <c r="AQ16" i="1"/>
  <c r="AB16" i="1" s="1"/>
  <c r="AQ17" i="1"/>
  <c r="AB17" i="1"/>
  <c r="AB18" i="1"/>
  <c r="AQ19" i="1"/>
  <c r="AR19" i="1"/>
  <c r="AS19" i="1"/>
  <c r="AB19" i="1"/>
  <c r="AB20" i="1"/>
  <c r="AA20" i="1" s="1"/>
  <c r="AB21" i="1"/>
  <c r="AB22" i="1"/>
  <c r="AB23" i="1"/>
  <c r="AA23" i="1" s="1"/>
  <c r="AQ24" i="1"/>
  <c r="AB24" i="1" s="1"/>
  <c r="AR24" i="1"/>
  <c r="AQ25" i="1"/>
  <c r="AB25" i="1" s="1"/>
  <c r="AR25" i="1"/>
  <c r="AG13" i="1"/>
  <c r="I13" i="1"/>
  <c r="AA17" i="1"/>
  <c r="AG12" i="1"/>
  <c r="AG11" i="1"/>
  <c r="AA2" i="1"/>
  <c r="AA19" i="1"/>
  <c r="AG24" i="1"/>
  <c r="Z24" i="1"/>
  <c r="I24" i="1"/>
  <c r="AG23" i="1"/>
  <c r="I23" i="1"/>
  <c r="AG22" i="1"/>
  <c r="AA22" i="1"/>
  <c r="I22" i="1"/>
  <c r="AG21" i="1"/>
  <c r="AA21" i="1"/>
  <c r="AG20" i="1"/>
  <c r="AG18" i="1"/>
  <c r="Z18" i="1"/>
  <c r="AG8" i="1"/>
  <c r="AA8" i="1"/>
  <c r="Z8" i="1"/>
  <c r="I8" i="1"/>
  <c r="AG7" i="1"/>
  <c r="AA7" i="1"/>
  <c r="Z7" i="1"/>
  <c r="Z10" i="1"/>
  <c r="I10" i="1"/>
  <c r="AG5" i="1"/>
  <c r="Z5" i="1"/>
  <c r="I5" i="1"/>
  <c r="AG4" i="1"/>
  <c r="AA4" i="1"/>
  <c r="Z4" i="1"/>
  <c r="AG3" i="1"/>
  <c r="Z3" i="1"/>
  <c r="I3" i="1"/>
  <c r="AA14" i="1"/>
  <c r="AA11" i="1"/>
  <c r="AA6" i="1"/>
  <c r="AG25" i="1"/>
  <c r="AG19" i="1"/>
  <c r="AG17" i="1"/>
  <c r="AG16" i="1"/>
  <c r="AG15" i="1"/>
  <c r="AG14" i="1"/>
  <c r="AG9" i="1"/>
  <c r="AG6" i="1"/>
  <c r="Z27" i="1"/>
  <c r="I27" i="1"/>
  <c r="Z26" i="1"/>
  <c r="I26" i="1"/>
  <c r="Z25" i="1"/>
  <c r="Z19" i="1"/>
  <c r="Z17" i="1"/>
  <c r="I17" i="1"/>
  <c r="Z16" i="1"/>
  <c r="I16" i="1"/>
  <c r="Z15" i="1"/>
  <c r="I15" i="1"/>
  <c r="Z14" i="1"/>
  <c r="I14" i="1"/>
  <c r="I12" i="1"/>
  <c r="Z11" i="1"/>
  <c r="Z9" i="1"/>
  <c r="I9" i="1"/>
  <c r="Z2" i="1"/>
  <c r="I2" i="1"/>
  <c r="S20" i="3" l="1"/>
  <c r="W20" i="3" s="1"/>
  <c r="AA16" i="1"/>
  <c r="R11" i="3"/>
  <c r="T11" i="3" s="1"/>
  <c r="U1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Patrizio T.</author>
    <author>Patrizio</author>
  </authors>
  <commentList>
    <comment ref="F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M,F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pre-sentiment;
pre-alerting, etc
visual, auditory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1 = pseudo
2 = random</t>
        </r>
      </text>
    </comment>
    <comment ref="Q1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1 = YES
0 = 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only study 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40*16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calm/violent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Skin Conductance Response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SEC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2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only study 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60 trials x 35 participants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males &amp; females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N3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>EROTIC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3" authorId="1" shapeId="0" xr:uid="{00000000-0006-0000-0000-00000E000000}">
      <text>
        <r>
          <rPr>
            <sz val="9"/>
            <color indexed="81"/>
            <rFont val="Tahoma"/>
            <family val="2"/>
          </rPr>
          <t xml:space="preserve">ANIMAL
</t>
        </r>
      </text>
    </comment>
    <comment ref="AN5" authorId="1" shapeId="0" xr:uid="{00000000-0006-0000-0000-00000F000000}">
      <text>
        <r>
          <rPr>
            <b/>
            <sz val="9"/>
            <color indexed="81"/>
            <rFont val="Tahoma"/>
            <family val="2"/>
          </rPr>
          <t>EROTIC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5" authorId="1" shapeId="0" xr:uid="{00000000-0006-0000-0000-000010000000}">
      <text>
        <r>
          <rPr>
            <b/>
            <sz val="9"/>
            <color indexed="81"/>
            <rFont val="Tahoma"/>
            <family val="2"/>
          </rPr>
          <t>ANIMAL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1" shapeId="0" xr:uid="{00000000-0006-0000-0000-000011000000}">
      <text>
        <r>
          <rPr>
            <b/>
            <sz val="9"/>
            <color indexed="81"/>
            <rFont val="Tahoma"/>
            <family val="2"/>
          </rPr>
          <t>Estimated with respect the initial ratio 25/29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6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pleasant/unpleasant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6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mean relax and waking state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9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 xml:space="preserve">Mean of ES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N9" authorId="0" shapeId="0" xr:uid="{00000000-0006-0000-0000-000015000000}">
      <text>
        <r>
          <rPr>
            <b/>
            <sz val="8"/>
            <color indexed="81"/>
            <rFont val="Tahoma"/>
            <family val="2"/>
          </rPr>
          <t>MALE EROTIC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O9" authorId="1" shapeId="0" xr:uid="{00000000-0006-0000-0000-000016000000}">
      <text>
        <r>
          <rPr>
            <b/>
            <sz val="9"/>
            <color indexed="81"/>
            <rFont val="Tahoma"/>
            <family val="2"/>
          </rPr>
          <t>MALE VIOLENT</t>
        </r>
        <r>
          <rPr>
            <sz val="9"/>
            <color indexed="81"/>
            <rFont val="Tahoma"/>
            <family val="2"/>
          </rPr>
          <t xml:space="preserve">
; male violent: t not given, use zero (they state no effect); female excluded due to crappy figure labeling (no idea re: stimuli)</t>
        </r>
      </text>
    </comment>
    <comment ref="G11" authorId="0" shapeId="0" xr:uid="{00000000-0006-0000-0000-000017000000}">
      <text>
        <r>
          <rPr>
            <b/>
            <sz val="8"/>
            <color indexed="81"/>
            <rFont val="Tahoma"/>
            <family val="2"/>
          </rPr>
          <t>repeated twice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11" authorId="0" shapeId="0" xr:uid="{00000000-0006-0000-0000-000018000000}">
      <text>
        <r>
          <rPr>
            <b/>
            <sz val="8"/>
            <color indexed="81"/>
            <rFont val="Tahoma"/>
            <family val="2"/>
          </rPr>
          <t>Monte Carlo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N11" authorId="1" shapeId="0" xr:uid="{00000000-0006-0000-0000-000019000000}">
      <text>
        <r>
          <rPr>
            <b/>
            <sz val="9"/>
            <color indexed="81"/>
            <rFont val="Tahoma"/>
            <family val="2"/>
          </rPr>
          <t>HR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11" authorId="1" shapeId="0" xr:uid="{00000000-0006-0000-0000-00001A000000}">
      <text>
        <r>
          <rPr>
            <sz val="9"/>
            <color indexed="81"/>
            <rFont val="Tahoma"/>
            <family val="2"/>
          </rPr>
          <t xml:space="preserve">SC
</t>
        </r>
      </text>
    </comment>
    <comment ref="AN12" authorId="1" shapeId="0" xr:uid="{00000000-0006-0000-0000-00001B000000}">
      <text>
        <r>
          <rPr>
            <sz val="9"/>
            <color indexed="81"/>
            <rFont val="Tahoma"/>
            <family val="2"/>
          </rPr>
          <t xml:space="preserve">HR
</t>
        </r>
      </text>
    </comment>
    <comment ref="AO12" authorId="1" shapeId="0" xr:uid="{00000000-0006-0000-0000-00001C000000}">
      <text>
        <r>
          <rPr>
            <b/>
            <sz val="9"/>
            <color indexed="81"/>
            <rFont val="Tahoma"/>
            <family val="2"/>
          </rPr>
          <t>SC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 shapeId="0" xr:uid="{00000000-0006-0000-0000-00001D000000}">
      <text>
        <r>
          <rPr>
            <b/>
            <sz val="8"/>
            <color indexed="81"/>
            <rFont val="Tahoma"/>
            <family val="2"/>
          </rPr>
          <t>business men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N13" authorId="1" shapeId="0" xr:uid="{00000000-0006-0000-0000-00001E000000}">
      <text>
        <r>
          <rPr>
            <b/>
            <sz val="9"/>
            <color indexed="81"/>
            <rFont val="Tahoma"/>
            <family val="2"/>
          </rPr>
          <t>HR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13" authorId="1" shapeId="0" xr:uid="{00000000-0006-0000-0000-00001F000000}">
      <text>
        <r>
          <rPr>
            <sz val="9"/>
            <color indexed="81"/>
            <rFont val="Tahoma"/>
            <family val="2"/>
          </rPr>
          <t xml:space="preserve">SC
</t>
        </r>
      </text>
    </comment>
    <comment ref="T15" authorId="0" shapeId="0" xr:uid="{00000000-0006-0000-0000-000020000000}">
      <text>
        <r>
          <rPr>
            <sz val="8"/>
            <color indexed="81"/>
            <rFont val="Tahoma"/>
            <family val="2"/>
          </rPr>
          <t xml:space="preserve">mean ESs
</t>
        </r>
      </text>
    </comment>
    <comment ref="AN15" authorId="1" shapeId="0" xr:uid="{00000000-0006-0000-0000-000021000000}">
      <text>
        <r>
          <rPr>
            <b/>
            <sz val="9"/>
            <color indexed="81"/>
            <rFont val="Tahoma"/>
            <family val="2"/>
          </rPr>
          <t>HR cond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15" authorId="1" shapeId="0" xr:uid="{00000000-0006-0000-0000-000022000000}">
      <text>
        <r>
          <rPr>
            <b/>
            <sz val="9"/>
            <color indexed="81"/>
            <rFont val="Tahoma"/>
            <family val="2"/>
          </rPr>
          <t>HR COND 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16" authorId="1" shapeId="0" xr:uid="{00000000-0006-0000-0000-000023000000}">
      <text>
        <r>
          <rPr>
            <b/>
            <sz val="9"/>
            <color indexed="81"/>
            <rFont val="Tahoma"/>
            <family val="2"/>
          </rPr>
          <t>HR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17" authorId="1" shapeId="0" xr:uid="{00000000-0006-0000-0000-000024000000}">
      <text>
        <r>
          <rPr>
            <sz val="9"/>
            <color indexed="81"/>
            <rFont val="Tahoma"/>
            <family val="2"/>
          </rPr>
          <t xml:space="preserve">HR
</t>
        </r>
      </text>
    </comment>
    <comment ref="F18" authorId="0" shapeId="0" xr:uid="{00000000-0006-0000-0000-000025000000}">
      <text>
        <r>
          <rPr>
            <b/>
            <sz val="8"/>
            <color indexed="81"/>
            <rFont val="Tahoma"/>
            <family val="2"/>
          </rPr>
          <t>estimated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18" authorId="0" shapeId="0" xr:uid="{00000000-0006-0000-0000-000026000000}">
      <text>
        <r>
          <rPr>
            <b/>
            <sz val="8"/>
            <color indexed="81"/>
            <rFont val="Tahoma"/>
            <family val="2"/>
          </rPr>
          <t>visual estimate</t>
        </r>
        <r>
          <rPr>
            <sz val="8"/>
            <color indexed="81"/>
            <rFont val="Tahoma"/>
            <family val="2"/>
          </rPr>
          <t xml:space="preserve">
from Figure 8 &amp; 9</t>
        </r>
      </text>
    </comment>
    <comment ref="X18" authorId="0" shapeId="0" xr:uid="{00000000-0006-0000-0000-000027000000}">
      <text>
        <r>
          <rPr>
            <b/>
            <sz val="8"/>
            <color indexed="81"/>
            <rFont val="Tahoma"/>
            <family val="2"/>
          </rPr>
          <t>estimated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19" authorId="0" shapeId="0" xr:uid="{00000000-0006-0000-0000-000028000000}">
      <text>
        <r>
          <rPr>
            <b/>
            <sz val="8"/>
            <color indexed="81"/>
            <rFont val="Tahoma"/>
            <family val="2"/>
          </rPr>
          <t>combined z SCR,BVF,HR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N19" authorId="1" shapeId="0" xr:uid="{00000000-0006-0000-0000-000029000000}">
      <text>
        <r>
          <rPr>
            <b/>
            <sz val="9"/>
            <color indexed="81"/>
            <rFont val="Tahoma"/>
            <family val="2"/>
          </rPr>
          <t>BVP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19" authorId="1" shapeId="0" xr:uid="{00000000-0006-0000-0000-00002A000000}">
      <text>
        <r>
          <rPr>
            <b/>
            <sz val="9"/>
            <color indexed="81"/>
            <rFont val="Tahoma"/>
            <family val="2"/>
          </rPr>
          <t>HR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19" authorId="1" shapeId="0" xr:uid="{00000000-0006-0000-0000-00002B000000}">
      <text>
        <r>
          <rPr>
            <b/>
            <sz val="9"/>
            <color indexed="81"/>
            <rFont val="Tahoma"/>
            <family val="2"/>
          </rPr>
          <t>SC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4" authorId="0" shapeId="0" xr:uid="{00000000-0006-0000-0000-00002C000000}">
      <text>
        <r>
          <rPr>
            <sz val="8"/>
            <color indexed="81"/>
            <rFont val="Tahoma"/>
            <family val="2"/>
          </rPr>
          <t xml:space="preserve">no flash/flash
</t>
        </r>
      </text>
    </comment>
    <comment ref="O24" authorId="0" shapeId="0" xr:uid="{00000000-0006-0000-0000-00002D000000}">
      <text>
        <r>
          <rPr>
            <b/>
            <sz val="8"/>
            <color indexed="81"/>
            <rFont val="Tahoma"/>
            <family val="2"/>
          </rPr>
          <t>Slow Cortical Potentials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24" authorId="0" shapeId="0" xr:uid="{00000000-0006-0000-0000-00002E000000}">
      <text>
        <r>
          <rPr>
            <b/>
            <sz val="8"/>
            <color indexed="81"/>
            <rFont val="Tahoma"/>
            <family val="2"/>
          </rPr>
          <t>average ES females 2.72;
males = -1,64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N24" authorId="1" shapeId="0" xr:uid="{00000000-0006-0000-0000-00002F000000}">
      <text>
        <r>
          <rPr>
            <b/>
            <sz val="9"/>
            <color indexed="81"/>
            <rFont val="Tahoma"/>
            <family val="2"/>
          </rPr>
          <t>FEMALES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24" authorId="1" shapeId="0" xr:uid="{00000000-0006-0000-0000-000030000000}">
      <text>
        <r>
          <rPr>
            <b/>
            <sz val="9"/>
            <color indexed="81"/>
            <rFont val="Tahoma"/>
            <family val="2"/>
          </rPr>
          <t>MALES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5" authorId="0" shapeId="0" xr:uid="{00000000-0006-0000-0000-000031000000}">
      <text>
        <r>
          <rPr>
            <b/>
            <sz val="8"/>
            <color indexed="81"/>
            <rFont val="Tahoma"/>
            <family val="2"/>
          </rPr>
          <t>PD= pupillary dilation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25" authorId="0" shapeId="0" xr:uid="{00000000-0006-0000-0000-000032000000}">
      <text>
        <r>
          <rPr>
            <sz val="8"/>
            <color indexed="81"/>
            <rFont val="Tahoma"/>
            <family val="2"/>
          </rPr>
          <t xml:space="preserve">Averaged ESs
PD = 3,17
Blink = 2,13
</t>
        </r>
      </text>
    </comment>
    <comment ref="AN25" authorId="1" shapeId="0" xr:uid="{00000000-0006-0000-0000-000033000000}">
      <text>
        <r>
          <rPr>
            <b/>
            <sz val="9"/>
            <color indexed="81"/>
            <rFont val="Tahoma"/>
            <family val="2"/>
          </rPr>
          <t>PD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25" authorId="1" shapeId="0" xr:uid="{00000000-0006-0000-0000-000034000000}">
      <text>
        <r>
          <rPr>
            <b/>
            <sz val="9"/>
            <color indexed="81"/>
            <rFont val="Tahoma"/>
            <family val="2"/>
          </rPr>
          <t>BLINK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Patrizio T.</author>
    <author>Patrizio</author>
    <author>Admin</author>
  </authors>
  <commentList>
    <comment ref="H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pre-sentiment;
pre-alerting, etc
visual, auditory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1 = pseudo
2 = random</t>
        </r>
      </text>
    </comment>
    <comment ref="M1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1 = YES
0 = 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seconds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1" shapeId="0" xr:uid="{E333DBDB-577C-46AC-BC68-E99EF930B7DB}">
      <text>
        <r>
          <rPr>
            <b/>
            <sz val="9"/>
            <color indexed="81"/>
            <rFont val="Tahoma"/>
            <family val="2"/>
          </rPr>
          <t>pag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4" authorId="2" shapeId="0" xr:uid="{BD811E20-694B-4A9D-8A88-A552D96E5166}">
      <text>
        <r>
          <rPr>
            <b/>
            <sz val="9"/>
            <color indexed="81"/>
            <rFont val="Tahoma"/>
            <family val="2"/>
          </rPr>
          <t>pag.7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" authorId="2" shapeId="0" xr:uid="{B17AB075-8206-4BFA-833E-1F13F8A83FE2}">
      <text>
        <r>
          <rPr>
            <b/>
            <sz val="9"/>
            <color indexed="81"/>
            <rFont val="Tahoma"/>
            <family val="2"/>
          </rPr>
          <t>pag.9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6" authorId="1" shapeId="0" xr:uid="{5792AE41-5B2A-4EB9-BF91-541C52512F9A}">
      <text>
        <r>
          <rPr>
            <b/>
            <sz val="9"/>
            <color indexed="81"/>
            <rFont val="Tahoma"/>
            <family val="2"/>
          </rPr>
          <t>Table 2: pag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7" authorId="1" shapeId="0" xr:uid="{79CC5F48-DA6D-4015-A2E5-2A82680F387A}">
      <text>
        <r>
          <rPr>
            <b/>
            <sz val="9"/>
            <color indexed="81"/>
            <rFont val="Tahoma"/>
            <family val="2"/>
          </rPr>
          <t>slide 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8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p= 0.001; t equivalent 3.5; r = .8
pag.43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required to 
produce an ns-SCR in at least one of the prestimulus periods, regardless of future 
stimulus type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9" authorId="1" shapeId="0" xr:uid="{9E28FA26-FCAC-4386-AFF9-5968D56001CE}">
      <text>
        <r>
          <rPr>
            <b/>
            <sz val="9"/>
            <color indexed="81"/>
            <rFont val="Tahoma"/>
            <family val="2"/>
          </rPr>
          <t>pag 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0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Table 1</t>
        </r>
        <r>
          <rPr>
            <sz val="9"/>
            <color indexed="81"/>
            <rFont val="Tahoma"/>
            <family val="2"/>
          </rPr>
          <t xml:space="preserve">
pag. 20</t>
        </r>
      </text>
    </comment>
    <comment ref="P11" authorId="1" shapeId="0" xr:uid="{43199FF0-C9A9-40F5-B5C4-4488BC963A6E}">
      <text>
        <r>
          <rPr>
            <b/>
            <sz val="9"/>
            <color indexed="81"/>
            <rFont val="Tahoma"/>
            <family val="2"/>
          </rPr>
          <t>Table 1
pag.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2" authorId="1" shapeId="0" xr:uid="{00000000-0006-0000-0100-000009000000}">
      <text>
        <r>
          <rPr>
            <sz val="9"/>
            <color indexed="81"/>
            <rFont val="Tahoma"/>
            <family val="2"/>
          </rPr>
          <t>.23 vs .43
probit method
Fig. 3 pag. 86</t>
        </r>
      </text>
    </comment>
    <comment ref="O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female: 8.55 (60.21)
            2.18 (60.8)</t>
        </r>
        <r>
          <rPr>
            <sz val="9"/>
            <color indexed="81"/>
            <rFont val="Tahoma"/>
            <family val="2"/>
          </rPr>
          <t xml:space="preserve">
pag. 1</t>
        </r>
      </text>
    </comment>
    <comment ref="Q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female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males: 5.84 (69.6)
           5.72 (71.8)</t>
        </r>
        <r>
          <rPr>
            <sz val="9"/>
            <color indexed="81"/>
            <rFont val="Tahoma"/>
            <family val="2"/>
          </rPr>
          <t xml:space="preserve">
pag. 1</t>
        </r>
      </text>
    </comment>
    <comment ref="Q14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male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5" authorId="1" shapeId="0" xr:uid="{ACFE2CF6-E563-4C59-A17B-2BE22E526813}">
      <text>
        <r>
          <rPr>
            <sz val="9"/>
            <color indexed="81"/>
            <rFont val="Tahoma"/>
            <family val="2"/>
          </rPr>
          <t>female pag. 5
Lost=.428; SD=61; n 71
Won=8.45; SD=55.7; n 72</t>
        </r>
      </text>
    </comment>
    <comment ref="O16" authorId="1" shapeId="0" xr:uid="{1E3E86B9-5A00-407F-9A29-FAA29EC4892E}">
      <text>
        <r>
          <rPr>
            <sz val="9"/>
            <color indexed="81"/>
            <rFont val="Tahoma"/>
            <family val="2"/>
          </rPr>
          <t xml:space="preserve">males pag. 5
Lost=17.48; SD=56.5; n 73
Won= -4.03;SD=63.3; n 72
</t>
        </r>
      </text>
    </comment>
    <comment ref="D17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MEDITATOR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7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p&lt;.05
t equivalent 1.88; r =.8</t>
        </r>
        <r>
          <rPr>
            <sz val="9"/>
            <color indexed="81"/>
            <rFont val="Tahoma"/>
            <family val="2"/>
          </rPr>
          <t xml:space="preserve">
pag. 291</t>
        </r>
      </text>
    </comment>
    <comment ref="D18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enterpreneur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8" authorId="1" shapeId="0" xr:uid="{65F0D7B5-C6B1-4895-AE70-3B83E2533951}">
      <text>
        <r>
          <rPr>
            <b/>
            <sz val="9"/>
            <color indexed="81"/>
            <rFont val="Tahoma"/>
            <family val="2"/>
          </rPr>
          <t>Table 3; pag.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9" authorId="1" shapeId="0" xr:uid="{C25D4DF2-E62E-4B60-97DC-CF788D6284FA}">
      <text>
        <r>
          <rPr>
            <b/>
            <sz val="9"/>
            <color indexed="81"/>
            <rFont val="Tahoma"/>
            <family val="2"/>
          </rPr>
          <t>Table 4 pag. 45 females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0" authorId="1" shapeId="0" xr:uid="{4D5A3F69-A8D2-4FCC-BCFA-9F424B95F47F}">
      <text>
        <r>
          <rPr>
            <b/>
            <sz val="9"/>
            <color indexed="81"/>
            <rFont val="Tahoma"/>
            <family val="2"/>
          </rPr>
          <t>Table 4 pag. 45 males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" authorId="1" shapeId="0" xr:uid="{00000000-0006-0000-0100-000013000000}">
      <text>
        <r>
          <rPr>
            <b/>
            <sz val="9"/>
            <color indexed="81"/>
            <rFont val="Tahoma"/>
            <family val="2"/>
          </rPr>
          <t>SPIDER FEAR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1" authorId="1" shapeId="0" xr:uid="{00000000-0006-0000-0100-000014000000}">
      <text>
        <r>
          <rPr>
            <sz val="9"/>
            <color indexed="81"/>
            <rFont val="Tahoma"/>
            <family val="2"/>
          </rPr>
          <t>17.7 (5.7) vs 21.7 (9.3)
Tab. 2.1; pag. 68</t>
        </r>
      </text>
    </comment>
    <comment ref="O22" authorId="1" shapeId="0" xr:uid="{00000000-0006-0000-0100-000015000000}">
      <text>
        <r>
          <rPr>
            <b/>
            <sz val="9"/>
            <color indexed="81"/>
            <rFont val="Tahoma"/>
            <family val="2"/>
          </rPr>
          <t>.06 (.31) vs -.04 (.12)</t>
        </r>
        <r>
          <rPr>
            <sz val="9"/>
            <color indexed="81"/>
            <rFont val="Tahoma"/>
            <family val="2"/>
          </rPr>
          <t xml:space="preserve">
Table 2.2; pag. 73</t>
        </r>
      </text>
    </comment>
    <comment ref="E23" authorId="1" shapeId="0" xr:uid="{00000000-0006-0000-0100-000016000000}">
      <text>
        <r>
          <rPr>
            <b/>
            <sz val="9"/>
            <color indexed="81"/>
            <rFont val="Tahoma"/>
            <family val="2"/>
          </rPr>
          <t>averaged among the four categories., see Table 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3" authorId="1" shapeId="0" xr:uid="{00000000-0006-0000-0100-000017000000}">
      <text>
        <r>
          <rPr>
            <b/>
            <sz val="9"/>
            <color indexed="81"/>
            <rFont val="Tahoma"/>
            <family val="2"/>
          </rPr>
          <t>149.2 (300.5) vs 146.4 (315.9)</t>
        </r>
        <r>
          <rPr>
            <sz val="9"/>
            <color indexed="81"/>
            <rFont val="Tahoma"/>
            <family val="2"/>
          </rPr>
          <t xml:space="preserve">
Table 1 pag. 6</t>
        </r>
      </text>
    </comment>
    <comment ref="K24" authorId="1" shapeId="0" xr:uid="{00000000-0006-0000-0100-000018000000}">
      <text>
        <r>
          <rPr>
            <sz val="9"/>
            <color indexed="81"/>
            <rFont val="Tahoma"/>
            <family val="2"/>
          </rPr>
          <t xml:space="preserve">respiration line lenght
</t>
        </r>
      </text>
    </comment>
    <comment ref="O24" authorId="1" shapeId="0" xr:uid="{00000000-0006-0000-0100-000019000000}">
      <text>
        <r>
          <rPr>
            <sz val="9"/>
            <color indexed="81"/>
            <rFont val="Tahoma"/>
            <family val="2"/>
          </rPr>
          <t xml:space="preserve">409.3 (606.6) vs
412.9 (606.6)
</t>
        </r>
      </text>
    </comment>
    <comment ref="K25" authorId="1" shapeId="0" xr:uid="{00000000-0006-0000-0100-00001A000000}">
      <text>
        <r>
          <rPr>
            <b/>
            <sz val="9"/>
            <color indexed="81"/>
            <rFont val="Tahoma"/>
            <family val="2"/>
          </rPr>
          <t>pulse HR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5" authorId="1" shapeId="0" xr:uid="{00000000-0006-0000-0100-00001B000000}">
      <text>
        <r>
          <rPr>
            <sz val="9"/>
            <color indexed="81"/>
            <rFont val="Tahoma"/>
            <family val="2"/>
          </rPr>
          <t>1.46 (6) vs 
1.43 (5.8)</t>
        </r>
      </text>
    </comment>
    <comment ref="K26" authorId="1" shapeId="0" xr:uid="{00000000-0006-0000-0100-00001C000000}">
      <text>
        <r>
          <rPr>
            <b/>
            <sz val="9"/>
            <color indexed="81"/>
            <rFont val="Tahoma"/>
            <family val="2"/>
          </rPr>
          <t>finger pulse wave lenght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6" authorId="1" shapeId="0" xr:uid="{00000000-0006-0000-0100-00001D000000}">
      <text>
        <r>
          <rPr>
            <sz val="9"/>
            <color indexed="81"/>
            <rFont val="Tahoma"/>
            <family val="2"/>
          </rPr>
          <t xml:space="preserve">18247.3 (10408) vs
18251.5 (10598)
</t>
        </r>
      </text>
    </comment>
    <comment ref="E27" authorId="1" shapeId="0" xr:uid="{00000000-0006-0000-0100-00001E000000}">
      <text>
        <r>
          <rPr>
            <b/>
            <sz val="9"/>
            <color indexed="81"/>
            <rFont val="Tahoma"/>
            <family val="2"/>
          </rPr>
          <t>??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7" authorId="1" shapeId="0" xr:uid="{00000000-0006-0000-0100-00001F000000}">
      <text>
        <r>
          <rPr>
            <b/>
            <sz val="9"/>
            <color indexed="81"/>
            <rFont val="Tahoma"/>
            <family val="2"/>
          </rPr>
          <t xml:space="preserve">Table 1 pag. 70
</t>
        </r>
      </text>
    </comment>
    <comment ref="Q28" authorId="1" shapeId="0" xr:uid="{637B5C71-5C78-43D3-9DBE-459C3E360716}">
      <text>
        <r>
          <rPr>
            <b/>
            <sz val="9"/>
            <color indexed="81"/>
            <rFont val="Tahoma"/>
            <family val="2"/>
          </rPr>
          <t>Table 3; pag. 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9" authorId="1" shapeId="0" xr:uid="{37286402-89DD-4810-90C1-8B13FC185244}">
      <text>
        <r>
          <rPr>
            <b/>
            <sz val="9"/>
            <color indexed="81"/>
            <rFont val="Tahoma"/>
            <family val="2"/>
          </rPr>
          <t>Table 2;  pag. 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0" authorId="1" shapeId="0" xr:uid="{C378958A-D939-4C08-AFEA-C4F9DEB1C922}">
      <text>
        <r>
          <rPr>
            <b/>
            <sz val="9"/>
            <color indexed="81"/>
            <rFont val="Tahoma"/>
            <family val="2"/>
          </rPr>
          <t>Table 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1" authorId="1" shapeId="0" xr:uid="{51DC2792-8879-414F-B843-452592C2C7AC}">
      <text>
        <r>
          <rPr>
            <b/>
            <sz val="9"/>
            <color indexed="81"/>
            <rFont val="Tahoma"/>
            <family val="2"/>
          </rPr>
          <t>Tab1 Alarm; pag. 111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2" authorId="1" shapeId="0" xr:uid="{527A2D7F-4198-4B23-996E-16DFD109A98A}">
      <text>
        <r>
          <rPr>
            <b/>
            <sz val="9"/>
            <color indexed="81"/>
            <rFont val="Tahoma"/>
            <family val="2"/>
          </rPr>
          <t>Tab1 Neutral; pag. 111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3" authorId="1" shapeId="0" xr:uid="{15F5854E-DF68-4446-B8F9-E31F989EFA27}">
      <text>
        <r>
          <rPr>
            <b/>
            <sz val="9"/>
            <color indexed="81"/>
            <rFont val="Tahoma"/>
            <family val="2"/>
          </rPr>
          <t>Tab2 Alarm; pag. 112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4" authorId="1" shapeId="0" xr:uid="{92DD0726-380F-483D-9B82-9C67EF86DE2B}">
      <text>
        <r>
          <rPr>
            <b/>
            <sz val="9"/>
            <color indexed="81"/>
            <rFont val="Tahoma"/>
            <family val="2"/>
          </rPr>
          <t>Tab2 Neutral; pag. 112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5" authorId="1" shapeId="0" xr:uid="{83A48B6D-8298-441D-825A-AC93DF93BCCE}">
      <text>
        <r>
          <rPr>
            <b/>
            <sz val="9"/>
            <color indexed="81"/>
            <rFont val="Tahoma"/>
            <family val="2"/>
          </rPr>
          <t>Table4: t-test Alerting</t>
        </r>
        <r>
          <rPr>
            <sz val="9"/>
            <color indexed="81"/>
            <rFont val="Tahoma"/>
            <family val="2"/>
          </rPr>
          <t xml:space="preserve">
pag. 114</t>
        </r>
      </text>
    </comment>
    <comment ref="Q36" authorId="1" shapeId="0" xr:uid="{43E6DE3F-5F91-422F-A4DD-87411A695E02}">
      <text>
        <r>
          <rPr>
            <b/>
            <sz val="9"/>
            <color indexed="81"/>
            <rFont val="Tahoma"/>
            <family val="2"/>
          </rPr>
          <t>Table 6; pag. 116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7" authorId="1" shapeId="0" xr:uid="{E074CAEB-1C53-4823-A69D-41DE786748E5}">
      <text>
        <r>
          <rPr>
            <b/>
            <sz val="9"/>
            <color indexed="81"/>
            <rFont val="Tahoma"/>
            <family val="2"/>
          </rPr>
          <t>Table 6; pag. 116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Patrizio T.</author>
    <author>Patrizio</author>
  </authors>
  <commentList>
    <comment ref="E1" authorId="0" shapeId="0" xr:uid="{3539BD90-8625-43A6-A7BD-ED2449BF28FE}">
      <text>
        <r>
          <rPr>
            <b/>
            <sz val="8"/>
            <color indexed="81"/>
            <rFont val="Tahoma"/>
            <family val="2"/>
          </rPr>
          <t>1 = pseudo
2 = random</t>
        </r>
      </text>
    </comment>
    <comment ref="F1" authorId="0" shapeId="0" xr:uid="{FF52F074-9FCA-459F-A9B0-A10DCDB5F06C}">
      <text>
        <r>
          <rPr>
            <b/>
            <sz val="8"/>
            <color indexed="81"/>
            <rFont val="Tahoma"/>
            <family val="2"/>
          </rPr>
          <t>1 = YES
0 = 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" authorId="1" shapeId="0" xr:uid="{BE82F87E-535C-4098-AC39-350A391053EF}">
      <text>
        <r>
          <rPr>
            <b/>
            <sz val="9"/>
            <color indexed="81"/>
            <rFont val="Tahoma"/>
            <family val="2"/>
          </rPr>
          <t>averaged among the four categories., see Table 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1" shapeId="0" xr:uid="{6DD3503C-C59A-493D-BDC7-C3079011A967}">
      <text>
        <r>
          <rPr>
            <b/>
            <sz val="9"/>
            <color indexed="81"/>
            <rFont val="Tahoma"/>
            <family val="2"/>
          </rPr>
          <t>??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<sst xmlns="http://schemas.openxmlformats.org/spreadsheetml/2006/main" count="677" uniqueCount="218">
  <si>
    <t>Stimuli Ratio</t>
  </si>
  <si>
    <t>Psychoph. Measures</t>
  </si>
  <si>
    <t>Anticipatory Period</t>
  </si>
  <si>
    <t>Stat Test</t>
  </si>
  <si>
    <t>Bierman, D.J. &amp; Radin, D.I. study 2</t>
  </si>
  <si>
    <t>16,16</t>
  </si>
  <si>
    <t>U Mann-Whitney</t>
  </si>
  <si>
    <t>Expect Bias Control</t>
  </si>
  <si>
    <t>Peer reviewed?</t>
    <phoneticPr fontId="0" type="noConversion"/>
  </si>
  <si>
    <t>Gillin et al exp, business case</t>
    <phoneticPr fontId="16" type="noConversion"/>
  </si>
  <si>
    <t>Gillin et al exp, roulette</t>
    <phoneticPr fontId="16" type="noConversion"/>
  </si>
  <si>
    <t>Mean data provided in first experiment reported in 2011 paper; averaged across 2 measures</t>
    <phoneticPr fontId="16" type="noConversion"/>
  </si>
  <si>
    <t>Notes</t>
  </si>
  <si>
    <t>Male</t>
  </si>
  <si>
    <t>Female</t>
  </si>
  <si>
    <t>ratio M/F</t>
  </si>
  <si>
    <t>ES SCR</t>
  </si>
  <si>
    <r>
      <rPr>
        <b/>
        <i/>
        <sz val="11"/>
        <color indexed="8"/>
        <rFont val="Calibri"/>
        <family val="2"/>
      </rPr>
      <t>ES</t>
    </r>
    <r>
      <rPr>
        <b/>
        <sz val="11"/>
        <color indexed="8"/>
        <rFont val="Calibri"/>
        <family val="2"/>
      </rPr>
      <t>Final</t>
    </r>
  </si>
  <si>
    <t xml:space="preserve">Bierman, D. </t>
  </si>
  <si>
    <t>+</t>
  </si>
  <si>
    <t>unselected</t>
  </si>
  <si>
    <t>3,13</t>
  </si>
  <si>
    <t>calm,violent pictures</t>
  </si>
  <si>
    <t>pre-sentiment</t>
  </si>
  <si>
    <t>NO</t>
  </si>
  <si>
    <t>SCR</t>
  </si>
  <si>
    <t>U Mann-Whitney z</t>
  </si>
  <si>
    <t xml:space="preserve">Bierman, D. &amp; van Ditzhuijzen, J. </t>
  </si>
  <si>
    <t>22,10</t>
  </si>
  <si>
    <t>SLOT MACHINE</t>
  </si>
  <si>
    <t>YES</t>
  </si>
  <si>
    <t>Slow EEG wave</t>
  </si>
  <si>
    <t>t(31)</t>
  </si>
  <si>
    <t>Bierman, D. pilot study</t>
  </si>
  <si>
    <t>t</t>
  </si>
  <si>
    <t>sound</t>
  </si>
  <si>
    <t>Table I - 3</t>
  </si>
  <si>
    <t>Bierman, D. study 1</t>
  </si>
  <si>
    <t>13,22</t>
  </si>
  <si>
    <t>IAPS</t>
  </si>
  <si>
    <t>Bierman, D. study 2</t>
  </si>
  <si>
    <t>6,6</t>
  </si>
  <si>
    <t>IOWA Gambling Task</t>
  </si>
  <si>
    <t>guessing</t>
  </si>
  <si>
    <t>Bierman, D. study 3</t>
  </si>
  <si>
    <t>13,19</t>
  </si>
  <si>
    <t>ES calculated for 2 measures and averaged across</t>
    <phoneticPr fontId="16" type="noConversion"/>
  </si>
  <si>
    <t>used more conservative statistical results when 2 choices were offered; ES calculated from ES of males averaged with ES of females</t>
    <phoneticPr fontId="16" type="noConversion"/>
  </si>
  <si>
    <t>t and z stats for multiple measures</t>
    <phoneticPr fontId="16" type="noConversion"/>
  </si>
  <si>
    <t xml:space="preserve">May, E.C., Paulinyi, T. &amp; Vassy, Z. </t>
  </si>
  <si>
    <t>17,33</t>
  </si>
  <si>
    <t>alerting sounds</t>
  </si>
  <si>
    <t>pre-alerting</t>
  </si>
  <si>
    <t xml:space="preserve">McCraty R, Atkinson M, Bradley RT. </t>
  </si>
  <si>
    <t>meditators</t>
  </si>
  <si>
    <t>11,15</t>
  </si>
  <si>
    <r>
      <t xml:space="preserve">HRV, </t>
    </r>
    <r>
      <rPr>
        <b/>
        <sz val="11"/>
        <color theme="1"/>
        <rFont val="Calibri"/>
        <family val="2"/>
        <scheme val="minor"/>
      </rPr>
      <t>SCR</t>
    </r>
  </si>
  <si>
    <t xml:space="preserve">Mossbridge, J.A., Grabowecky, M. &amp; Suzuki, S. exp1 </t>
  </si>
  <si>
    <t>-</t>
  </si>
  <si>
    <t>15,24</t>
  </si>
  <si>
    <t>neutral IAPS</t>
  </si>
  <si>
    <t>NA</t>
  </si>
  <si>
    <t>IBI</t>
  </si>
  <si>
    <t>t(38)</t>
  </si>
  <si>
    <t xml:space="preserve">Mossbridge, J.A., Grabowecky, M. &amp; Suzuki, S. exp3 </t>
  </si>
  <si>
    <t>15,15</t>
  </si>
  <si>
    <t>t(29)</t>
  </si>
  <si>
    <t>Radin</t>
  </si>
  <si>
    <t>23,27</t>
  </si>
  <si>
    <r>
      <rPr>
        <b/>
        <sz val="11"/>
        <color theme="1"/>
        <rFont val="Calibri"/>
        <family val="2"/>
        <scheme val="minor"/>
      </rPr>
      <t>SCR</t>
    </r>
    <r>
      <rPr>
        <sz val="11"/>
        <color theme="1"/>
        <rFont val="Calibri"/>
        <family val="2"/>
        <scheme val="minor"/>
      </rPr>
      <t>,BFV,HR</t>
    </r>
  </si>
  <si>
    <t>Table 2</t>
  </si>
  <si>
    <t>Radin &amp; Borges, exp 1</t>
  </si>
  <si>
    <t>EEG</t>
    <phoneticPr fontId="16" type="noConversion"/>
  </si>
  <si>
    <t>AverageEReduced</t>
    <phoneticPr fontId="16" type="noConversion"/>
  </si>
  <si>
    <t>ES calculated for each of the two measures and averaged</t>
    <phoneticPr fontId="16" type="noConversion"/>
  </si>
  <si>
    <t>The more conservative of two z scores was used</t>
    <phoneticPr fontId="16" type="noConversion"/>
  </si>
  <si>
    <t>roulette</t>
    <phoneticPr fontId="16" type="noConversion"/>
  </si>
  <si>
    <t>business</t>
    <phoneticPr fontId="16" type="noConversion"/>
  </si>
  <si>
    <t>ES calculated from 1-3 combined z scores averaged with exp 4 z score (researcher considers experiments combined as a study)</t>
    <phoneticPr fontId="16" type="noConversion"/>
  </si>
  <si>
    <t>Notes</t>
    <phoneticPr fontId="16" type="noConversion"/>
  </si>
  <si>
    <t>14,19</t>
  </si>
  <si>
    <t>PD, Blink</t>
  </si>
  <si>
    <t>Stouffer z</t>
  </si>
  <si>
    <t>Radin, D. study 1</t>
  </si>
  <si>
    <t>calm, emotional pictures</t>
  </si>
  <si>
    <t>Radin, D. study 1-4</t>
  </si>
  <si>
    <t>17,14</t>
  </si>
  <si>
    <t>emotional photo</t>
  </si>
  <si>
    <r>
      <rPr>
        <b/>
        <sz val="11"/>
        <color theme="1"/>
        <rFont val="Calibri"/>
        <family val="2"/>
        <scheme val="minor"/>
      </rPr>
      <t>SCR</t>
    </r>
    <r>
      <rPr>
        <sz val="11"/>
        <color theme="1"/>
        <rFont val="Calibri"/>
        <family val="2"/>
        <scheme val="minor"/>
      </rPr>
      <t>,BFV</t>
    </r>
  </si>
  <si>
    <t>Radin, D. study 2</t>
  </si>
  <si>
    <t>Radin, D. study 3</t>
  </si>
  <si>
    <t>Radin, D. study 4</t>
  </si>
  <si>
    <t xml:space="preserve">Radin, D.I. &amp; Lobach, E. </t>
  </si>
  <si>
    <t>7,13</t>
  </si>
  <si>
    <t>light flash</t>
  </si>
  <si>
    <t xml:space="preserve">Spottiswoode, S.J.P., May, E.C. </t>
  </si>
  <si>
    <t>60,65</t>
  </si>
  <si>
    <t>audio startle sound</t>
  </si>
  <si>
    <t xml:space="preserve">Tressoldi, P., Martinelli, M., Zaccaria,E. &amp; Massaccesi, S. </t>
  </si>
  <si>
    <t>7,19</t>
  </si>
  <si>
    <t>pleasant alerting sounds</t>
  </si>
  <si>
    <t>HR</t>
  </si>
  <si>
    <t>Quality Group</t>
    <phoneticPr fontId="16" type="noConversion"/>
  </si>
  <si>
    <r>
      <rPr>
        <b/>
        <sz val="8"/>
        <color indexed="10"/>
        <rFont val="Calibri"/>
        <family val="2"/>
      </rPr>
      <t>v. 07/07/2012</t>
    </r>
    <r>
      <rPr>
        <sz val="11"/>
        <color theme="1"/>
        <rFont val="Calibri"/>
        <family val="2"/>
        <scheme val="minor"/>
      </rPr>
      <t xml:space="preserve">                                   Authors</t>
    </r>
  </si>
  <si>
    <t>Year</t>
  </si>
  <si>
    <t>Sign</t>
  </si>
  <si>
    <t>participants characteristics</t>
  </si>
  <si>
    <t>Participants</t>
  </si>
  <si>
    <t>SEX</t>
  </si>
  <si>
    <t>n</t>
  </si>
  <si>
    <t>Trial</t>
  </si>
  <si>
    <t>Trial/participant</t>
  </si>
  <si>
    <t>Stimuli</t>
  </si>
  <si>
    <t>Task type</t>
  </si>
  <si>
    <t>randomisation</t>
  </si>
  <si>
    <t>self initiated trials</t>
  </si>
  <si>
    <t>Stat Res for single DVs</t>
    <phoneticPr fontId="16" type="noConversion"/>
  </si>
  <si>
    <t>2 business choices</t>
    <phoneticPr fontId="16" type="noConversion"/>
  </si>
  <si>
    <t>Gillin et al exp. Roulette</t>
    <phoneticPr fontId="16" type="noConversion"/>
  </si>
  <si>
    <t>Gillin et al exp. Business Case</t>
    <phoneticPr fontId="16" type="noConversion"/>
  </si>
  <si>
    <t>Not available</t>
    <phoneticPr fontId="16" type="noConversion"/>
  </si>
  <si>
    <t>Bold is SC measure where applicable</t>
    <phoneticPr fontId="16" type="noConversion"/>
  </si>
  <si>
    <t>Effect sizes for multiple measures</t>
    <phoneticPr fontId="16" type="noConversion"/>
  </si>
  <si>
    <t>SC</t>
    <phoneticPr fontId="16" type="noConversion"/>
  </si>
  <si>
    <t>ES calculated for each participant group and condition in Table 1-3; then averaged across all measures -- see second spreadsheet page</t>
    <phoneticPr fontId="16" type="noConversion"/>
  </si>
  <si>
    <t>erotic, neutral pictures</t>
  </si>
  <si>
    <t>Table 6</t>
  </si>
  <si>
    <t xml:space="preserve">Bierman, D.J. &amp;  Scholte, H. </t>
  </si>
  <si>
    <t>4,6</t>
  </si>
  <si>
    <t>IAPS Images</t>
  </si>
  <si>
    <t>BOLD</t>
  </si>
  <si>
    <t>Bierman, D.J. &amp; Radin, D.I. study 3</t>
  </si>
  <si>
    <t xml:space="preserve">Broughton, R. </t>
  </si>
  <si>
    <t>25,39</t>
  </si>
  <si>
    <t xml:space="preserve">IAPS </t>
  </si>
  <si>
    <t>z</t>
  </si>
  <si>
    <t xml:space="preserve">selected </t>
  </si>
  <si>
    <t xml:space="preserve">2 roulette choice </t>
  </si>
  <si>
    <r>
      <rPr>
        <b/>
        <sz val="11"/>
        <color theme="1"/>
        <rFont val="Calibri"/>
        <family val="2"/>
        <scheme val="minor"/>
      </rPr>
      <t>SCR</t>
    </r>
    <r>
      <rPr>
        <sz val="11"/>
        <color theme="1"/>
        <rFont val="Calibri"/>
        <family val="2"/>
        <scheme val="minor"/>
      </rPr>
      <t>, HR</t>
    </r>
  </si>
  <si>
    <t>ES calculated for 2 measures and participant groups and averaged across</t>
    <phoneticPr fontId="16" type="noConversion"/>
  </si>
  <si>
    <t>HR excluded -- no post-stimulus difference</t>
    <phoneticPr fontId="16" type="noConversion"/>
  </si>
  <si>
    <t>ES calculated for 3 measures and averaged across</t>
    <phoneticPr fontId="16" type="noConversion"/>
  </si>
  <si>
    <t>This is the study with a correlation above 0.5 -- 0.95 is the correlation, so use weird method for calculating SE (see methods in paper)</t>
  </si>
  <si>
    <t>nTot</t>
  </si>
  <si>
    <t>EEG</t>
  </si>
  <si>
    <t>pre_alerting</t>
  </si>
  <si>
    <t>Duma et al.</t>
  </si>
  <si>
    <t>pseudo</t>
  </si>
  <si>
    <t>videoclip</t>
  </si>
  <si>
    <t>no</t>
  </si>
  <si>
    <t>yes</t>
  </si>
  <si>
    <t>t-test</t>
  </si>
  <si>
    <t>Positive/Neutral stimuli Ratio</t>
  </si>
  <si>
    <t>Trials</t>
  </si>
  <si>
    <t>Kittenis</t>
  </si>
  <si>
    <t>faces</t>
  </si>
  <si>
    <t>p</t>
  </si>
  <si>
    <t>May &amp; Spoottiswoode</t>
  </si>
  <si>
    <t>acustic stimuli</t>
  </si>
  <si>
    <t>true</t>
  </si>
  <si>
    <t>McCraty</t>
  </si>
  <si>
    <t>roulette</t>
  </si>
  <si>
    <t>Stouffer's z</t>
  </si>
  <si>
    <t>Mossbridge</t>
  </si>
  <si>
    <t>pre_motor</t>
  </si>
  <si>
    <t>numbers</t>
  </si>
  <si>
    <t>Random Forest classification</t>
  </si>
  <si>
    <t>lottery</t>
  </si>
  <si>
    <t>pre_cognition</t>
  </si>
  <si>
    <t>Preregistered</t>
  </si>
  <si>
    <t>descriptive stats</t>
  </si>
  <si>
    <t>Singh</t>
  </si>
  <si>
    <t>selected</t>
  </si>
  <si>
    <t>HRV</t>
  </si>
  <si>
    <t>pre_sentiment</t>
  </si>
  <si>
    <t>EDA</t>
  </si>
  <si>
    <t>spider</t>
  </si>
  <si>
    <t>light, audio stimuli</t>
  </si>
  <si>
    <t>Rezaei</t>
  </si>
  <si>
    <t>Esd</t>
  </si>
  <si>
    <t>g</t>
  </si>
  <si>
    <t xml:space="preserve">Jolii &amp; Bierman </t>
  </si>
  <si>
    <t>objects</t>
  </si>
  <si>
    <t>RLL</t>
  </si>
  <si>
    <t>pHR</t>
  </si>
  <si>
    <t>FPWL</t>
  </si>
  <si>
    <t>Siller et al.</t>
  </si>
  <si>
    <t>Silva</t>
  </si>
  <si>
    <t>Radin et al.</t>
  </si>
  <si>
    <t>Author</t>
  </si>
  <si>
    <t>proportions</t>
  </si>
  <si>
    <t>v</t>
  </si>
  <si>
    <t>vg</t>
  </si>
  <si>
    <t>Participant selection</t>
  </si>
  <si>
    <t>esID</t>
  </si>
  <si>
    <t>se</t>
  </si>
  <si>
    <t>8,9</t>
  </si>
  <si>
    <t>Tressoldi</t>
  </si>
  <si>
    <t>PD</t>
  </si>
  <si>
    <t>Images+sound</t>
  </si>
  <si>
    <t>IADS sounds</t>
  </si>
  <si>
    <t xml:space="preserve">HR </t>
  </si>
  <si>
    <t>Tressoldi exp1</t>
  </si>
  <si>
    <t>Tressoldi exp2</t>
  </si>
  <si>
    <t>Tressoldi exp3</t>
  </si>
  <si>
    <t>Tressoldi exp4</t>
  </si>
  <si>
    <t>Savva  exp1</t>
  </si>
  <si>
    <t>Savva  exp2</t>
  </si>
  <si>
    <t>binomial</t>
  </si>
  <si>
    <t>SCL</t>
  </si>
  <si>
    <t>ExpID</t>
  </si>
  <si>
    <t>colours</t>
  </si>
  <si>
    <t>PeerRev</t>
  </si>
  <si>
    <t>Singh  - M</t>
  </si>
  <si>
    <t>Singh  - F</t>
  </si>
  <si>
    <t>PreRegistered</t>
  </si>
  <si>
    <t>D’León &amp; Izara</t>
  </si>
  <si>
    <t>pictures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</si>
</sst>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Verdan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2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Fill="1"/>
    <xf numFmtId="0" fontId="6" fillId="3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164" fontId="8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64" fontId="9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1" fontId="11" fillId="5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2" fontId="8" fillId="3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2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64" fontId="0" fillId="0" borderId="0" xfId="0" applyNumberFormat="1"/>
    <xf numFmtId="0" fontId="5" fillId="0" borderId="0" xfId="0" applyFont="1" applyFill="1"/>
    <xf numFmtId="0" fontId="8" fillId="0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/>
    <xf numFmtId="0" fontId="5" fillId="0" borderId="0" xfId="0" applyFont="1" applyFill="1" applyAlignment="1">
      <alignment horizontal="left"/>
    </xf>
    <xf numFmtId="0" fontId="2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right"/>
    </xf>
    <xf numFmtId="0" fontId="0" fillId="0" borderId="0" xfId="0" applyFont="1"/>
    <xf numFmtId="2" fontId="2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165" fontId="0" fillId="0" borderId="0" xfId="0" applyNumberFormat="1"/>
    <xf numFmtId="0" fontId="23" fillId="0" borderId="0" xfId="0" applyFont="1"/>
    <xf numFmtId="0" fontId="25" fillId="0" borderId="0" xfId="0" applyFont="1"/>
    <xf numFmtId="0" fontId="26" fillId="0" borderId="0" xfId="0" applyFont="1" applyFill="1" applyAlignment="1">
      <alignment horizontal="left"/>
    </xf>
    <xf numFmtId="0" fontId="27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</cellXfs>
  <cellStyles count="11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Normale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9"/>
  <sheetViews>
    <sheetView topLeftCell="O1" workbookViewId="0">
      <selection activeCell="AB2" sqref="AB2"/>
    </sheetView>
  </sheetViews>
  <sheetFormatPr defaultColWidth="8.85546875" defaultRowHeight="15" x14ac:dyDescent="0.25"/>
  <cols>
    <col min="1" max="1" width="41" customWidth="1"/>
    <col min="10" max="10" width="11.85546875" customWidth="1"/>
  </cols>
  <sheetData>
    <row r="1" spans="1:47" s="6" customFormat="1" x14ac:dyDescent="0.25">
      <c r="A1" s="1" t="s">
        <v>103</v>
      </c>
      <c r="B1" s="2" t="s">
        <v>104</v>
      </c>
      <c r="C1" s="2" t="s">
        <v>105</v>
      </c>
      <c r="D1" s="1" t="s">
        <v>106</v>
      </c>
      <c r="E1" s="1" t="s">
        <v>107</v>
      </c>
      <c r="F1" s="2" t="s">
        <v>108</v>
      </c>
      <c r="G1" s="2" t="s">
        <v>109</v>
      </c>
      <c r="H1" s="2" t="s">
        <v>110</v>
      </c>
      <c r="I1" s="2" t="s">
        <v>111</v>
      </c>
      <c r="J1" s="3" t="s">
        <v>112</v>
      </c>
      <c r="K1" s="3" t="s">
        <v>113</v>
      </c>
      <c r="L1" s="3" t="s">
        <v>114</v>
      </c>
      <c r="M1" s="4" t="s">
        <v>115</v>
      </c>
      <c r="N1" s="4" t="s">
        <v>0</v>
      </c>
      <c r="O1" s="4" t="s">
        <v>1</v>
      </c>
      <c r="P1" s="4" t="s">
        <v>7</v>
      </c>
      <c r="Q1" s="4" t="s">
        <v>8</v>
      </c>
      <c r="R1" s="4" t="s">
        <v>2</v>
      </c>
      <c r="S1" s="4" t="s">
        <v>3</v>
      </c>
      <c r="T1" s="4" t="s">
        <v>116</v>
      </c>
      <c r="U1" s="5" t="s">
        <v>12</v>
      </c>
      <c r="V1" s="6" t="s">
        <v>73</v>
      </c>
      <c r="W1" s="6" t="s">
        <v>102</v>
      </c>
      <c r="X1" s="6" t="s">
        <v>13</v>
      </c>
      <c r="Y1" s="6" t="s">
        <v>14</v>
      </c>
      <c r="Z1" s="6" t="s">
        <v>15</v>
      </c>
      <c r="AA1" s="7" t="s">
        <v>16</v>
      </c>
      <c r="AB1" s="8" t="s">
        <v>17</v>
      </c>
      <c r="AF1" s="2" t="s">
        <v>104</v>
      </c>
      <c r="AG1" s="10" t="s">
        <v>195</v>
      </c>
      <c r="AH1" s="22" t="s">
        <v>79</v>
      </c>
      <c r="AN1" s="6" t="s">
        <v>48</v>
      </c>
      <c r="AQ1" s="6" t="s">
        <v>122</v>
      </c>
    </row>
    <row r="2" spans="1:47" s="6" customFormat="1" x14ac:dyDescent="0.25">
      <c r="A2" s="6" t="s">
        <v>18</v>
      </c>
      <c r="B2" s="2">
        <v>1997</v>
      </c>
      <c r="C2" s="9" t="s">
        <v>19</v>
      </c>
      <c r="D2" s="2" t="s">
        <v>20</v>
      </c>
      <c r="E2" s="2">
        <v>1</v>
      </c>
      <c r="F2" s="2" t="s">
        <v>21</v>
      </c>
      <c r="G2" s="2">
        <v>16</v>
      </c>
      <c r="H2" s="2">
        <v>640</v>
      </c>
      <c r="I2" s="2">
        <f>H2/G2</f>
        <v>40</v>
      </c>
      <c r="J2" s="6" t="s">
        <v>22</v>
      </c>
      <c r="K2" s="6" t="s">
        <v>23</v>
      </c>
      <c r="L2" s="2">
        <v>1</v>
      </c>
      <c r="M2" s="2" t="s">
        <v>24</v>
      </c>
      <c r="N2" s="2">
        <v>2.0099999999999998</v>
      </c>
      <c r="O2" s="10" t="s">
        <v>25</v>
      </c>
      <c r="P2" s="2">
        <v>1</v>
      </c>
      <c r="Q2" s="2">
        <v>1</v>
      </c>
      <c r="R2" s="2">
        <v>7.5</v>
      </c>
      <c r="S2" s="6" t="s">
        <v>26</v>
      </c>
      <c r="T2" s="2">
        <v>2.7</v>
      </c>
      <c r="V2" s="2">
        <v>4.75</v>
      </c>
      <c r="W2" s="2">
        <v>2</v>
      </c>
      <c r="X2" s="2">
        <v>3</v>
      </c>
      <c r="Y2" s="2">
        <v>13</v>
      </c>
      <c r="Z2" s="11">
        <f>X2/Y2</f>
        <v>0.23076923076923078</v>
      </c>
      <c r="AA2" s="12">
        <f t="shared" ref="AA2:AA8" si="0">AB2</f>
        <v>0.67500000000000004</v>
      </c>
      <c r="AB2" s="13">
        <f>T2/SQRT(G2)</f>
        <v>0.67500000000000004</v>
      </c>
      <c r="AC2" s="6" t="s">
        <v>18</v>
      </c>
      <c r="AF2" s="2">
        <v>1997</v>
      </c>
      <c r="AG2" s="14">
        <f>1/SQRT(G2)</f>
        <v>0.25</v>
      </c>
      <c r="AN2" s="6" t="s">
        <v>121</v>
      </c>
    </row>
    <row r="3" spans="1:47" s="6" customFormat="1" x14ac:dyDescent="0.25">
      <c r="A3" s="6" t="s">
        <v>37</v>
      </c>
      <c r="B3" s="2">
        <v>2000</v>
      </c>
      <c r="C3" s="9" t="s">
        <v>19</v>
      </c>
      <c r="D3" s="2" t="s">
        <v>20</v>
      </c>
      <c r="E3" s="2">
        <v>1</v>
      </c>
      <c r="F3" s="2" t="s">
        <v>38</v>
      </c>
      <c r="G3" s="2">
        <v>35</v>
      </c>
      <c r="H3" s="2">
        <v>2100</v>
      </c>
      <c r="I3" s="2">
        <f>H3/G3</f>
        <v>60</v>
      </c>
      <c r="J3" s="6" t="s">
        <v>39</v>
      </c>
      <c r="K3" s="6" t="s">
        <v>23</v>
      </c>
      <c r="L3" s="2">
        <v>1</v>
      </c>
      <c r="N3" s="2">
        <v>1.1399999999999999</v>
      </c>
      <c r="O3" s="10" t="s">
        <v>25</v>
      </c>
      <c r="P3" s="2">
        <v>0</v>
      </c>
      <c r="Q3" s="2">
        <v>1</v>
      </c>
      <c r="R3" s="2">
        <v>7</v>
      </c>
      <c r="S3" s="2" t="s">
        <v>34</v>
      </c>
      <c r="T3" s="16"/>
      <c r="U3" s="2"/>
      <c r="V3" s="2">
        <v>3.25</v>
      </c>
      <c r="W3" s="2">
        <v>1</v>
      </c>
      <c r="X3" s="2">
        <v>13</v>
      </c>
      <c r="Y3" s="2">
        <v>22</v>
      </c>
      <c r="Z3" s="11">
        <f t="shared" ref="Z3:Z5" si="1">X3/Y3</f>
        <v>0.59090909090909094</v>
      </c>
      <c r="AA3" s="12">
        <f t="shared" si="0"/>
        <v>0.16497411052300645</v>
      </c>
      <c r="AB3" s="13">
        <f>AVERAGE(AQ3:AR3)</f>
        <v>0.16497411052300645</v>
      </c>
      <c r="AC3" s="6" t="s">
        <v>37</v>
      </c>
      <c r="AF3" s="2">
        <v>2000</v>
      </c>
      <c r="AG3" s="14">
        <f t="shared" ref="AG3:AG5" si="2">1/SQRT(G3)</f>
        <v>0.1690308509457033</v>
      </c>
      <c r="AH3" s="6" t="s">
        <v>74</v>
      </c>
      <c r="AN3" s="24">
        <v>1.4970000000000001</v>
      </c>
      <c r="AO3" s="24">
        <v>0.45500000000000002</v>
      </c>
      <c r="AQ3" s="6">
        <f>AN3/SQRT($G3)</f>
        <v>0.25303918386571789</v>
      </c>
      <c r="AR3" s="6">
        <f>AO3/SQRT($G3)</f>
        <v>7.6909037180295015E-2</v>
      </c>
      <c r="AS3" s="25"/>
    </row>
    <row r="4" spans="1:47" s="6" customFormat="1" x14ac:dyDescent="0.25">
      <c r="A4" s="6" t="s">
        <v>40</v>
      </c>
      <c r="B4" s="2">
        <v>2000</v>
      </c>
      <c r="C4" s="9" t="s">
        <v>19</v>
      </c>
      <c r="D4" s="2" t="s">
        <v>20</v>
      </c>
      <c r="E4" s="2">
        <v>1</v>
      </c>
      <c r="F4" s="2" t="s">
        <v>41</v>
      </c>
      <c r="G4" s="2">
        <v>12</v>
      </c>
      <c r="H4" s="2">
        <v>119</v>
      </c>
      <c r="I4" s="15">
        <v>10</v>
      </c>
      <c r="J4" s="6" t="s">
        <v>42</v>
      </c>
      <c r="K4" s="6" t="s">
        <v>43</v>
      </c>
      <c r="L4" s="2">
        <v>1</v>
      </c>
      <c r="M4" s="2" t="s">
        <v>30</v>
      </c>
      <c r="O4" s="10" t="s">
        <v>25</v>
      </c>
      <c r="P4" s="2">
        <v>0</v>
      </c>
      <c r="Q4" s="2">
        <v>1</v>
      </c>
      <c r="S4" s="2" t="s">
        <v>34</v>
      </c>
      <c r="T4" s="2">
        <v>1.63</v>
      </c>
      <c r="V4" s="2">
        <v>3.25</v>
      </c>
      <c r="W4" s="2">
        <v>1</v>
      </c>
      <c r="X4" s="2">
        <v>6</v>
      </c>
      <c r="Y4" s="2">
        <v>6</v>
      </c>
      <c r="Z4" s="11">
        <f t="shared" si="1"/>
        <v>1</v>
      </c>
      <c r="AA4" s="12">
        <f t="shared" si="0"/>
        <v>0.47054046938954497</v>
      </c>
      <c r="AB4" s="13">
        <f>T4/SQRT(G4)</f>
        <v>0.47054046938954497</v>
      </c>
      <c r="AC4" s="6" t="s">
        <v>40</v>
      </c>
      <c r="AF4" s="2">
        <v>2000</v>
      </c>
      <c r="AG4" s="14">
        <f t="shared" si="2"/>
        <v>0.28867513459481292</v>
      </c>
    </row>
    <row r="5" spans="1:47" s="6" customFormat="1" x14ac:dyDescent="0.25">
      <c r="A5" s="6" t="s">
        <v>44</v>
      </c>
      <c r="B5" s="2">
        <v>2000</v>
      </c>
      <c r="C5" s="9" t="s">
        <v>19</v>
      </c>
      <c r="D5" s="2" t="s">
        <v>20</v>
      </c>
      <c r="E5" s="2">
        <v>1</v>
      </c>
      <c r="F5" s="2" t="s">
        <v>45</v>
      </c>
      <c r="G5" s="2">
        <v>32</v>
      </c>
      <c r="H5" s="2">
        <v>576</v>
      </c>
      <c r="I5" s="2">
        <f>H5/G5</f>
        <v>18</v>
      </c>
      <c r="J5" s="6" t="s">
        <v>125</v>
      </c>
      <c r="K5" s="6" t="s">
        <v>23</v>
      </c>
      <c r="L5" s="2">
        <v>1</v>
      </c>
      <c r="M5" s="2" t="s">
        <v>24</v>
      </c>
      <c r="N5" s="2">
        <v>2</v>
      </c>
      <c r="O5" s="10" t="s">
        <v>25</v>
      </c>
      <c r="P5" s="2">
        <v>0</v>
      </c>
      <c r="Q5" s="2">
        <v>1</v>
      </c>
      <c r="R5" s="2">
        <v>4</v>
      </c>
      <c r="S5" s="2" t="s">
        <v>34</v>
      </c>
      <c r="T5" s="16"/>
      <c r="U5" s="6" t="s">
        <v>126</v>
      </c>
      <c r="V5" s="2">
        <v>3.25</v>
      </c>
      <c r="W5" s="2">
        <v>1</v>
      </c>
      <c r="X5" s="2">
        <v>13</v>
      </c>
      <c r="Y5" s="2">
        <v>19</v>
      </c>
      <c r="Z5" s="11">
        <f t="shared" si="1"/>
        <v>0.68421052631578949</v>
      </c>
      <c r="AA5" s="12">
        <f>AB5</f>
        <v>0.10191176483851117</v>
      </c>
      <c r="AB5" s="13">
        <f>AVERAGE(AQ5:AR5)</f>
        <v>0.10191176483851117</v>
      </c>
      <c r="AC5" s="6" t="s">
        <v>44</v>
      </c>
      <c r="AF5" s="2">
        <v>2000</v>
      </c>
      <c r="AG5" s="14">
        <f t="shared" si="2"/>
        <v>0.17677669529663687</v>
      </c>
      <c r="AH5" s="6" t="s">
        <v>74</v>
      </c>
      <c r="AN5" s="24">
        <v>1.8440000000000001</v>
      </c>
      <c r="AO5" s="24">
        <v>-0.69099999999999995</v>
      </c>
      <c r="AQ5" s="6">
        <f>AN5/SQRT($G5)</f>
        <v>0.32597622612699839</v>
      </c>
      <c r="AR5" s="6">
        <f>AO5/SQRT($G5)</f>
        <v>-0.12215269644997606</v>
      </c>
    </row>
    <row r="6" spans="1:47" s="6" customFormat="1" x14ac:dyDescent="0.25">
      <c r="A6" s="6" t="s">
        <v>33</v>
      </c>
      <c r="B6" s="2">
        <v>2007</v>
      </c>
      <c r="C6" s="2"/>
      <c r="D6" s="2" t="s">
        <v>20</v>
      </c>
      <c r="E6" s="2">
        <v>1</v>
      </c>
      <c r="F6" s="2" t="s">
        <v>196</v>
      </c>
      <c r="G6" s="2">
        <v>47</v>
      </c>
      <c r="H6" s="2">
        <v>2350</v>
      </c>
      <c r="I6" s="2" t="s">
        <v>34</v>
      </c>
      <c r="J6" s="6" t="s">
        <v>35</v>
      </c>
      <c r="K6" s="6" t="s">
        <v>23</v>
      </c>
      <c r="L6" s="2">
        <v>1</v>
      </c>
      <c r="M6" s="2" t="s">
        <v>24</v>
      </c>
      <c r="N6" s="2">
        <v>2</v>
      </c>
      <c r="O6" s="10" t="s">
        <v>25</v>
      </c>
      <c r="P6" s="2">
        <v>0</v>
      </c>
      <c r="Q6" s="2">
        <v>0</v>
      </c>
      <c r="R6" s="2">
        <v>3</v>
      </c>
      <c r="S6" s="2" t="s">
        <v>34</v>
      </c>
      <c r="T6" s="16"/>
      <c r="U6" s="17" t="s">
        <v>36</v>
      </c>
      <c r="V6" s="2">
        <v>2.25</v>
      </c>
      <c r="W6" s="2">
        <v>1</v>
      </c>
      <c r="X6" s="2">
        <v>7</v>
      </c>
      <c r="Y6" s="2">
        <v>10</v>
      </c>
      <c r="Z6" s="11">
        <v>0.86</v>
      </c>
      <c r="AA6" s="12">
        <f t="shared" si="0"/>
        <v>-0.17599999999999999</v>
      </c>
      <c r="AB6" s="13">
        <v>-0.17599999999999999</v>
      </c>
      <c r="AC6" s="6" t="s">
        <v>33</v>
      </c>
      <c r="AF6" s="2">
        <v>2007</v>
      </c>
      <c r="AG6" s="14">
        <f t="shared" ref="AG6:AG9" si="3">1/SQRT(G6)</f>
        <v>0.14586499149789456</v>
      </c>
      <c r="AH6" s="6" t="s">
        <v>124</v>
      </c>
    </row>
    <row r="7" spans="1:47" s="6" customFormat="1" x14ac:dyDescent="0.25">
      <c r="A7" s="6" t="s">
        <v>4</v>
      </c>
      <c r="B7" s="2">
        <v>1998</v>
      </c>
      <c r="C7" s="9" t="s">
        <v>19</v>
      </c>
      <c r="D7" s="2" t="s">
        <v>20</v>
      </c>
      <c r="E7" s="2">
        <v>1</v>
      </c>
      <c r="F7" s="2" t="s">
        <v>5</v>
      </c>
      <c r="G7" s="2">
        <v>32</v>
      </c>
      <c r="H7" s="2">
        <v>216</v>
      </c>
      <c r="I7" s="2">
        <v>10</v>
      </c>
      <c r="J7" s="6" t="s">
        <v>22</v>
      </c>
      <c r="K7" s="6" t="s">
        <v>23</v>
      </c>
      <c r="L7" s="2">
        <v>1</v>
      </c>
      <c r="M7" s="2">
        <v>0.43</v>
      </c>
      <c r="N7" s="2">
        <v>5.75</v>
      </c>
      <c r="O7" s="10" t="s">
        <v>25</v>
      </c>
      <c r="P7" s="2">
        <v>1</v>
      </c>
      <c r="Q7" s="2">
        <v>0</v>
      </c>
      <c r="R7" s="2">
        <v>7.5</v>
      </c>
      <c r="S7" s="6" t="s">
        <v>6</v>
      </c>
      <c r="T7" s="18">
        <v>-0.43</v>
      </c>
      <c r="V7" s="2">
        <v>4.25</v>
      </c>
      <c r="W7" s="2">
        <v>1</v>
      </c>
      <c r="X7" s="2">
        <v>16</v>
      </c>
      <c r="Y7" s="2">
        <v>16</v>
      </c>
      <c r="Z7" s="11">
        <f t="shared" ref="Z7:Z8" si="4">X7/Y7</f>
        <v>1</v>
      </c>
      <c r="AA7" s="12">
        <f t="shared" si="0"/>
        <v>-7.6013978977553853E-2</v>
      </c>
      <c r="AB7" s="13">
        <f>T7/SQRT(G7)</f>
        <v>-7.6013978977553853E-2</v>
      </c>
      <c r="AC7" s="6" t="s">
        <v>4</v>
      </c>
      <c r="AF7" s="2">
        <v>1998</v>
      </c>
      <c r="AG7" s="14">
        <f t="shared" ref="AG7:AG8" si="5">1/SQRT(G7)</f>
        <v>0.17677669529663687</v>
      </c>
    </row>
    <row r="8" spans="1:47" s="6" customFormat="1" x14ac:dyDescent="0.25">
      <c r="A8" s="6" t="s">
        <v>131</v>
      </c>
      <c r="B8" s="2">
        <v>1998</v>
      </c>
      <c r="C8" s="9" t="s">
        <v>19</v>
      </c>
      <c r="D8" s="2" t="s">
        <v>20</v>
      </c>
      <c r="E8" s="2">
        <v>1</v>
      </c>
      <c r="F8" s="2" t="s">
        <v>5</v>
      </c>
      <c r="G8" s="2">
        <v>32</v>
      </c>
      <c r="H8" s="2">
        <v>1536</v>
      </c>
      <c r="I8" s="2">
        <f>H8/G8</f>
        <v>48</v>
      </c>
      <c r="J8" s="6" t="s">
        <v>22</v>
      </c>
      <c r="K8" s="6" t="s">
        <v>23</v>
      </c>
      <c r="L8" s="2">
        <v>1</v>
      </c>
      <c r="M8" s="2" t="s">
        <v>24</v>
      </c>
      <c r="N8" s="2">
        <v>2</v>
      </c>
      <c r="O8" s="10" t="s">
        <v>25</v>
      </c>
      <c r="P8" s="2">
        <v>1</v>
      </c>
      <c r="Q8" s="2">
        <v>0</v>
      </c>
      <c r="R8" s="2">
        <v>7.5</v>
      </c>
      <c r="S8" s="6" t="s">
        <v>6</v>
      </c>
      <c r="T8" s="2">
        <v>0.9</v>
      </c>
      <c r="V8" s="2">
        <v>4.25</v>
      </c>
      <c r="W8" s="2">
        <v>1</v>
      </c>
      <c r="X8" s="2">
        <v>16</v>
      </c>
      <c r="Y8" s="2">
        <v>16</v>
      </c>
      <c r="Z8" s="11">
        <f t="shared" si="4"/>
        <v>1</v>
      </c>
      <c r="AA8" s="12">
        <f t="shared" si="0"/>
        <v>0.15909902576697318</v>
      </c>
      <c r="AB8" s="13">
        <f>T8/SQRT(G8)</f>
        <v>0.15909902576697318</v>
      </c>
      <c r="AC8" s="6" t="s">
        <v>131</v>
      </c>
      <c r="AF8" s="2">
        <v>1998</v>
      </c>
      <c r="AG8" s="14">
        <f t="shared" si="5"/>
        <v>0.17677669529663687</v>
      </c>
    </row>
    <row r="9" spans="1:47" s="6" customFormat="1" ht="17.25" customHeight="1" x14ac:dyDescent="0.25">
      <c r="A9" s="6" t="s">
        <v>127</v>
      </c>
      <c r="B9" s="2">
        <v>2002</v>
      </c>
      <c r="C9" s="9" t="s">
        <v>19</v>
      </c>
      <c r="D9" s="2" t="s">
        <v>20</v>
      </c>
      <c r="E9" s="2">
        <v>1</v>
      </c>
      <c r="F9" s="2" t="s">
        <v>128</v>
      </c>
      <c r="G9" s="2">
        <v>10</v>
      </c>
      <c r="H9" s="2">
        <v>840</v>
      </c>
      <c r="I9" s="2">
        <f>H9/G9</f>
        <v>84</v>
      </c>
      <c r="J9" s="6" t="s">
        <v>129</v>
      </c>
      <c r="K9" s="6" t="s">
        <v>23</v>
      </c>
      <c r="L9" s="2">
        <v>1</v>
      </c>
      <c r="M9" s="2" t="s">
        <v>24</v>
      </c>
      <c r="N9" s="2">
        <v>1.33</v>
      </c>
      <c r="O9" s="2" t="s">
        <v>130</v>
      </c>
      <c r="P9" s="2">
        <v>1</v>
      </c>
      <c r="Q9" s="2">
        <v>1</v>
      </c>
      <c r="R9" s="2">
        <v>8.4</v>
      </c>
      <c r="S9" s="2" t="s">
        <v>34</v>
      </c>
      <c r="T9" s="16"/>
      <c r="U9" s="1"/>
      <c r="V9" s="2">
        <v>4.5</v>
      </c>
      <c r="W9" s="2">
        <v>1</v>
      </c>
      <c r="X9" s="2">
        <v>4</v>
      </c>
      <c r="Y9" s="2">
        <v>6</v>
      </c>
      <c r="Z9" s="11">
        <f t="shared" ref="Z9:Z11" si="6">X9/Y9</f>
        <v>0.66666666666666663</v>
      </c>
      <c r="AA9" s="28"/>
      <c r="AB9" s="13">
        <f>AVERAGE(AQ9:AR9)</f>
        <v>0.33203915431767983</v>
      </c>
      <c r="AC9" s="6" t="s">
        <v>127</v>
      </c>
      <c r="AF9" s="2">
        <v>2002</v>
      </c>
      <c r="AG9" s="14">
        <f t="shared" si="3"/>
        <v>0.31622776601683794</v>
      </c>
      <c r="AH9" s="6" t="s">
        <v>74</v>
      </c>
      <c r="AN9" s="24">
        <v>2.1</v>
      </c>
      <c r="AO9" s="24">
        <v>0</v>
      </c>
      <c r="AQ9" s="6">
        <f>AN9/SQRT($G9)</f>
        <v>0.66407830863535966</v>
      </c>
      <c r="AR9" s="6">
        <f>AO9/SQRT($G9)</f>
        <v>0</v>
      </c>
    </row>
    <row r="10" spans="1:47" s="6" customFormat="1" x14ac:dyDescent="0.25">
      <c r="A10" s="6" t="s">
        <v>27</v>
      </c>
      <c r="B10" s="2">
        <v>2006</v>
      </c>
      <c r="C10" s="9" t="s">
        <v>19</v>
      </c>
      <c r="D10" s="2" t="s">
        <v>20</v>
      </c>
      <c r="E10" s="2">
        <v>1</v>
      </c>
      <c r="F10" s="2" t="s">
        <v>28</v>
      </c>
      <c r="G10" s="2">
        <v>32</v>
      </c>
      <c r="H10" s="2">
        <v>4096</v>
      </c>
      <c r="I10" s="2">
        <f>H10/G10</f>
        <v>128</v>
      </c>
      <c r="J10" s="6" t="s">
        <v>29</v>
      </c>
      <c r="K10" s="6" t="s">
        <v>23</v>
      </c>
      <c r="L10" s="2">
        <v>1</v>
      </c>
      <c r="M10" s="2" t="s">
        <v>30</v>
      </c>
      <c r="N10" s="2">
        <v>7</v>
      </c>
      <c r="O10" s="6" t="s">
        <v>31</v>
      </c>
      <c r="P10" s="2">
        <v>1</v>
      </c>
      <c r="Q10" s="2">
        <v>1</v>
      </c>
      <c r="R10" s="2">
        <v>1</v>
      </c>
      <c r="S10" s="6" t="s">
        <v>32</v>
      </c>
      <c r="T10" s="2">
        <v>2.35</v>
      </c>
      <c r="V10" s="2">
        <v>4</v>
      </c>
      <c r="W10" s="2">
        <v>1</v>
      </c>
      <c r="X10" s="2">
        <v>22</v>
      </c>
      <c r="Y10" s="2">
        <v>10</v>
      </c>
      <c r="Z10" s="15">
        <f>X10/Y10</f>
        <v>2.2000000000000002</v>
      </c>
      <c r="AA10" s="28"/>
      <c r="AB10" s="13">
        <f>T10/SQRT(G10)</f>
        <v>0.41542523394709668</v>
      </c>
      <c r="AC10" s="6" t="s">
        <v>27</v>
      </c>
      <c r="AF10" s="2">
        <v>2006</v>
      </c>
      <c r="AG10" s="14">
        <f>1/SQRT(G10)</f>
        <v>0.17677669529663687</v>
      </c>
    </row>
    <row r="11" spans="1:47" s="6" customFormat="1" x14ac:dyDescent="0.25">
      <c r="A11" s="6" t="s">
        <v>132</v>
      </c>
      <c r="B11" s="2">
        <v>2004</v>
      </c>
      <c r="C11" s="9" t="s">
        <v>19</v>
      </c>
      <c r="D11" s="2" t="s">
        <v>20</v>
      </c>
      <c r="E11" s="2">
        <v>1</v>
      </c>
      <c r="F11" s="2" t="s">
        <v>133</v>
      </c>
      <c r="G11" s="2">
        <v>64</v>
      </c>
      <c r="H11" s="2">
        <v>5120</v>
      </c>
      <c r="I11" s="2">
        <v>80</v>
      </c>
      <c r="J11" s="6" t="s">
        <v>134</v>
      </c>
      <c r="K11" s="6" t="s">
        <v>23</v>
      </c>
      <c r="L11" s="2">
        <v>2</v>
      </c>
      <c r="M11" s="2">
        <v>64</v>
      </c>
      <c r="N11" s="2">
        <v>1.01</v>
      </c>
      <c r="O11" s="10" t="s">
        <v>25</v>
      </c>
      <c r="P11" s="2">
        <v>1</v>
      </c>
      <c r="Q11" s="2">
        <v>1</v>
      </c>
      <c r="R11" s="2">
        <v>3</v>
      </c>
      <c r="S11" s="2" t="s">
        <v>135</v>
      </c>
      <c r="T11" s="2">
        <v>0.26</v>
      </c>
      <c r="V11" s="2">
        <v>5.5</v>
      </c>
      <c r="W11" s="2">
        <v>2</v>
      </c>
      <c r="X11" s="2">
        <v>25</v>
      </c>
      <c r="Y11" s="2">
        <v>39</v>
      </c>
      <c r="Z11" s="11">
        <f t="shared" si="6"/>
        <v>0.64102564102564108</v>
      </c>
      <c r="AA11" s="12">
        <f>AB11</f>
        <v>3.2500000000000001E-2</v>
      </c>
      <c r="AB11" s="13">
        <f>T11/SQRT(G11)</f>
        <v>3.2500000000000001E-2</v>
      </c>
      <c r="AC11" s="6" t="s">
        <v>132</v>
      </c>
      <c r="AF11" s="2">
        <v>2004</v>
      </c>
      <c r="AG11" s="14">
        <f>1/SQRT(G11)</f>
        <v>0.125</v>
      </c>
      <c r="AH11" s="6" t="s">
        <v>75</v>
      </c>
      <c r="AN11" s="26"/>
      <c r="AO11" s="26"/>
    </row>
    <row r="12" spans="1:47" s="6" customFormat="1" x14ac:dyDescent="0.25">
      <c r="A12" s="6" t="s">
        <v>118</v>
      </c>
      <c r="B12" s="2">
        <v>2007</v>
      </c>
      <c r="C12" s="9" t="s">
        <v>19</v>
      </c>
      <c r="D12" s="2" t="s">
        <v>136</v>
      </c>
      <c r="E12" s="2">
        <v>2</v>
      </c>
      <c r="F12" s="2"/>
      <c r="G12" s="2">
        <v>8</v>
      </c>
      <c r="H12" s="2">
        <v>200</v>
      </c>
      <c r="I12" s="2">
        <f t="shared" ref="I12:I17" si="7">H12/G12</f>
        <v>25</v>
      </c>
      <c r="J12" s="6" t="s">
        <v>137</v>
      </c>
      <c r="K12" s="6" t="s">
        <v>43</v>
      </c>
      <c r="L12" s="2">
        <v>2</v>
      </c>
      <c r="M12" s="2" t="s">
        <v>30</v>
      </c>
      <c r="N12" s="2">
        <v>1</v>
      </c>
      <c r="O12" s="2" t="s">
        <v>138</v>
      </c>
      <c r="P12" s="2">
        <v>0</v>
      </c>
      <c r="Q12" s="2">
        <v>0</v>
      </c>
      <c r="R12" s="2">
        <v>12</v>
      </c>
      <c r="S12" s="19" t="s">
        <v>135</v>
      </c>
      <c r="T12" s="16"/>
      <c r="U12" s="2"/>
      <c r="V12" s="2">
        <v>4.25</v>
      </c>
      <c r="W12" s="2">
        <v>1</v>
      </c>
      <c r="X12" s="2"/>
      <c r="Z12" s="11"/>
      <c r="AA12" s="12">
        <f>(AR12)</f>
        <v>4.5961940777125586E-2</v>
      </c>
      <c r="AB12" s="13">
        <f>AVERAGE(AQ12:AR12)</f>
        <v>0.28814601333351808</v>
      </c>
      <c r="AC12" s="6" t="s">
        <v>10</v>
      </c>
      <c r="AF12" s="2">
        <v>2007</v>
      </c>
      <c r="AG12" s="14">
        <f>1/SQRT(G12)</f>
        <v>0.35355339059327373</v>
      </c>
      <c r="AH12" s="6" t="s">
        <v>11</v>
      </c>
      <c r="AN12" s="24">
        <v>1.5</v>
      </c>
      <c r="AO12" s="31">
        <v>0.13</v>
      </c>
      <c r="AP12" s="6" t="s">
        <v>76</v>
      </c>
      <c r="AQ12" s="6">
        <f>AN12/SQRT($G12)</f>
        <v>0.5303300858899106</v>
      </c>
      <c r="AR12" s="6">
        <f>AO12/SQRT($G12)</f>
        <v>4.5961940777125586E-2</v>
      </c>
    </row>
    <row r="13" spans="1:47" s="6" customFormat="1" x14ac:dyDescent="0.25">
      <c r="A13" s="6" t="s">
        <v>119</v>
      </c>
      <c r="B13" s="2">
        <v>2007</v>
      </c>
      <c r="C13" s="9" t="s">
        <v>19</v>
      </c>
      <c r="D13" s="2" t="s">
        <v>136</v>
      </c>
      <c r="E13" s="2">
        <v>2</v>
      </c>
      <c r="F13" s="2"/>
      <c r="G13" s="2">
        <v>8</v>
      </c>
      <c r="H13" s="2">
        <v>200</v>
      </c>
      <c r="I13" s="2">
        <f t="shared" ref="I13" si="8">H13/G13</f>
        <v>25</v>
      </c>
      <c r="J13" s="6" t="s">
        <v>117</v>
      </c>
      <c r="K13" s="6" t="s">
        <v>43</v>
      </c>
      <c r="L13" s="2">
        <v>2</v>
      </c>
      <c r="M13" s="2" t="s">
        <v>30</v>
      </c>
      <c r="N13" s="2">
        <v>1</v>
      </c>
      <c r="O13" s="2" t="s">
        <v>138</v>
      </c>
      <c r="P13" s="2">
        <v>0</v>
      </c>
      <c r="Q13" s="2">
        <v>0</v>
      </c>
      <c r="R13" s="2">
        <v>6</v>
      </c>
      <c r="S13" s="19" t="s">
        <v>135</v>
      </c>
      <c r="T13" s="16"/>
      <c r="U13" s="2"/>
      <c r="V13" s="2">
        <v>4.25</v>
      </c>
      <c r="W13" s="2">
        <v>1</v>
      </c>
      <c r="X13" s="2"/>
      <c r="Z13" s="11"/>
      <c r="AA13" s="12">
        <f>(AR13)</f>
        <v>0.73539105243400937</v>
      </c>
      <c r="AB13" s="13">
        <f>AVERAGE(AQ13:AR13)</f>
        <v>0.38006989488776927</v>
      </c>
      <c r="AC13" s="6" t="s">
        <v>9</v>
      </c>
      <c r="AF13" s="2">
        <v>2007</v>
      </c>
      <c r="AG13" s="14">
        <f>1/SQRT(G13)</f>
        <v>0.35355339059327373</v>
      </c>
      <c r="AH13" s="6" t="s">
        <v>11</v>
      </c>
      <c r="AN13" s="26">
        <v>7.0000000000000007E-2</v>
      </c>
      <c r="AO13" s="29">
        <v>2.08</v>
      </c>
      <c r="AP13" s="6" t="s">
        <v>77</v>
      </c>
      <c r="AQ13" s="6">
        <f>AN13/SQRT($G13)</f>
        <v>2.4748737341529162E-2</v>
      </c>
      <c r="AR13" s="6">
        <f>AO13/SQRT($G13)</f>
        <v>0.73539105243400937</v>
      </c>
    </row>
    <row r="14" spans="1:47" s="6" customFormat="1" ht="16.5" customHeight="1" x14ac:dyDescent="0.25">
      <c r="A14" s="6" t="s">
        <v>49</v>
      </c>
      <c r="B14" s="2">
        <v>2005</v>
      </c>
      <c r="C14" s="9" t="s">
        <v>19</v>
      </c>
      <c r="D14" s="2" t="s">
        <v>20</v>
      </c>
      <c r="E14" s="2">
        <v>1</v>
      </c>
      <c r="F14" s="2" t="s">
        <v>50</v>
      </c>
      <c r="G14" s="2">
        <v>50</v>
      </c>
      <c r="H14" s="2">
        <v>1500</v>
      </c>
      <c r="I14" s="2">
        <f t="shared" si="7"/>
        <v>30</v>
      </c>
      <c r="J14" s="6" t="s">
        <v>51</v>
      </c>
      <c r="K14" s="6" t="s">
        <v>52</v>
      </c>
      <c r="L14" s="2">
        <v>2</v>
      </c>
      <c r="M14" s="2" t="s">
        <v>30</v>
      </c>
      <c r="N14" s="2">
        <v>1.06</v>
      </c>
      <c r="O14" s="10" t="s">
        <v>25</v>
      </c>
      <c r="P14" s="2">
        <v>1</v>
      </c>
      <c r="Q14" s="2">
        <v>1</v>
      </c>
      <c r="R14" s="2">
        <v>3.5</v>
      </c>
      <c r="S14" s="2" t="s">
        <v>135</v>
      </c>
      <c r="T14" s="2">
        <v>2.08</v>
      </c>
      <c r="V14" s="2">
        <v>6.75</v>
      </c>
      <c r="W14" s="2">
        <v>2</v>
      </c>
      <c r="X14" s="2">
        <v>17</v>
      </c>
      <c r="Y14" s="2">
        <v>13</v>
      </c>
      <c r="Z14" s="11">
        <f t="shared" ref="Z14:Z25" si="9">X14/Y14</f>
        <v>1.3076923076923077</v>
      </c>
      <c r="AA14" s="12">
        <f>AB14</f>
        <v>0.29415642097360378</v>
      </c>
      <c r="AB14" s="13">
        <f>T14/SQRT(G14)</f>
        <v>0.29415642097360378</v>
      </c>
      <c r="AC14" s="6" t="s">
        <v>49</v>
      </c>
      <c r="AF14" s="2">
        <v>2005</v>
      </c>
      <c r="AG14" s="14">
        <f t="shared" ref="AG14:AG25" si="10">1/SQRT(G14)</f>
        <v>0.1414213562373095</v>
      </c>
    </row>
    <row r="15" spans="1:47" s="6" customFormat="1" x14ac:dyDescent="0.25">
      <c r="A15" s="6" t="s">
        <v>53</v>
      </c>
      <c r="B15" s="2">
        <v>2004</v>
      </c>
      <c r="C15" s="9" t="s">
        <v>19</v>
      </c>
      <c r="D15" s="2" t="s">
        <v>54</v>
      </c>
      <c r="E15" s="2">
        <v>2</v>
      </c>
      <c r="F15" s="2" t="s">
        <v>55</v>
      </c>
      <c r="G15" s="2">
        <v>26</v>
      </c>
      <c r="H15" s="2">
        <v>2340</v>
      </c>
      <c r="I15" s="2">
        <f t="shared" si="7"/>
        <v>90</v>
      </c>
      <c r="J15" s="6" t="s">
        <v>39</v>
      </c>
      <c r="K15" s="6" t="s">
        <v>23</v>
      </c>
      <c r="L15" s="2">
        <v>1</v>
      </c>
      <c r="M15" s="2" t="s">
        <v>30</v>
      </c>
      <c r="N15" s="2">
        <v>2</v>
      </c>
      <c r="O15" s="2" t="s">
        <v>56</v>
      </c>
      <c r="P15" s="2">
        <v>1</v>
      </c>
      <c r="Q15" s="2">
        <v>1</v>
      </c>
      <c r="R15" s="2">
        <v>6</v>
      </c>
      <c r="S15" s="2" t="s">
        <v>135</v>
      </c>
      <c r="T15" s="16"/>
      <c r="U15" s="11"/>
      <c r="V15" s="11">
        <v>4.375</v>
      </c>
      <c r="W15" s="2">
        <v>1</v>
      </c>
      <c r="X15" s="2">
        <v>11</v>
      </c>
      <c r="Y15" s="2">
        <v>15</v>
      </c>
      <c r="Z15" s="11">
        <f t="shared" si="9"/>
        <v>0.73333333333333328</v>
      </c>
      <c r="AA15" s="12">
        <f>AVERAGE(AT15:AU15)</f>
        <v>0.13237839121827422</v>
      </c>
      <c r="AB15" s="13">
        <f>AVERAGE(AR15:AU15)</f>
        <v>0.28780042831528507</v>
      </c>
      <c r="AC15" s="6" t="s">
        <v>53</v>
      </c>
      <c r="AF15" s="2">
        <v>2004</v>
      </c>
      <c r="AG15" s="14">
        <f t="shared" si="10"/>
        <v>0.19611613513818404</v>
      </c>
      <c r="AH15" s="6" t="s">
        <v>139</v>
      </c>
      <c r="AN15" s="26">
        <v>3.19</v>
      </c>
      <c r="AO15" s="26">
        <v>1.33</v>
      </c>
      <c r="AP15" s="32">
        <v>0.59</v>
      </c>
      <c r="AQ15" s="33">
        <v>0.76</v>
      </c>
      <c r="AR15" s="6">
        <f>AN15/SQRT($G15)</f>
        <v>0.62561047109080714</v>
      </c>
      <c r="AS15" s="6">
        <f>AO15/SQRT($G15)</f>
        <v>0.26083445973378477</v>
      </c>
      <c r="AT15" s="6">
        <f>AP15/SQRT($G15)</f>
        <v>0.11570851973152858</v>
      </c>
      <c r="AU15" s="6">
        <f>AQ15/SQRT($G15)</f>
        <v>0.14904826270501986</v>
      </c>
    </row>
    <row r="16" spans="1:47" s="6" customFormat="1" x14ac:dyDescent="0.25">
      <c r="A16" s="6" t="s">
        <v>57</v>
      </c>
      <c r="B16" s="2">
        <v>2010</v>
      </c>
      <c r="C16" s="9" t="s">
        <v>58</v>
      </c>
      <c r="D16" s="2" t="s">
        <v>136</v>
      </c>
      <c r="E16" s="2">
        <v>2</v>
      </c>
      <c r="F16" s="2" t="s">
        <v>59</v>
      </c>
      <c r="G16" s="2">
        <v>39</v>
      </c>
      <c r="H16" s="2">
        <v>975</v>
      </c>
      <c r="I16" s="2">
        <f t="shared" si="7"/>
        <v>25</v>
      </c>
      <c r="J16" s="6" t="s">
        <v>60</v>
      </c>
      <c r="K16" s="6" t="s">
        <v>43</v>
      </c>
      <c r="L16" s="2">
        <v>2</v>
      </c>
      <c r="M16" s="2" t="s">
        <v>24</v>
      </c>
      <c r="N16" s="2" t="s">
        <v>61</v>
      </c>
      <c r="O16" s="2" t="s">
        <v>62</v>
      </c>
      <c r="P16" s="2">
        <v>1</v>
      </c>
      <c r="Q16" s="2">
        <v>1</v>
      </c>
      <c r="R16" s="2">
        <v>10</v>
      </c>
      <c r="S16" s="2" t="s">
        <v>63</v>
      </c>
      <c r="T16" s="16"/>
      <c r="U16" s="21"/>
      <c r="V16" s="11">
        <v>4.8825000000000003</v>
      </c>
      <c r="W16" s="2">
        <v>2</v>
      </c>
      <c r="X16" s="2">
        <v>15</v>
      </c>
      <c r="Y16" s="2">
        <v>24</v>
      </c>
      <c r="Z16" s="11">
        <f t="shared" si="9"/>
        <v>0.625</v>
      </c>
      <c r="AA16" s="12">
        <f>AVERAGE(AQ16)</f>
        <v>-0.13610893073432406</v>
      </c>
      <c r="AB16" s="13">
        <f>AQ16</f>
        <v>-0.13610893073432406</v>
      </c>
      <c r="AC16" s="6" t="s">
        <v>57</v>
      </c>
      <c r="AF16" s="2">
        <v>2010</v>
      </c>
      <c r="AG16" s="14">
        <f t="shared" si="10"/>
        <v>0.16012815380508713</v>
      </c>
      <c r="AH16" s="6" t="s">
        <v>140</v>
      </c>
      <c r="AN16" s="26">
        <v>-0.85</v>
      </c>
      <c r="AO16" s="6" t="s">
        <v>123</v>
      </c>
      <c r="AQ16" s="6">
        <f>AN16/SQRT($G16)</f>
        <v>-0.13610893073432406</v>
      </c>
    </row>
    <row r="17" spans="1:45" s="6" customFormat="1" x14ac:dyDescent="0.25">
      <c r="A17" s="6" t="s">
        <v>64</v>
      </c>
      <c r="B17" s="2">
        <v>2010</v>
      </c>
      <c r="C17" s="9" t="s">
        <v>19</v>
      </c>
      <c r="D17" s="2" t="s">
        <v>136</v>
      </c>
      <c r="E17" s="2">
        <v>2</v>
      </c>
      <c r="F17" s="2" t="s">
        <v>65</v>
      </c>
      <c r="G17" s="2">
        <v>29</v>
      </c>
      <c r="H17" s="2">
        <v>750</v>
      </c>
      <c r="I17" s="15">
        <f t="shared" si="7"/>
        <v>25.862068965517242</v>
      </c>
      <c r="J17" s="6" t="s">
        <v>60</v>
      </c>
      <c r="K17" s="6" t="s">
        <v>43</v>
      </c>
      <c r="L17" s="2">
        <v>2</v>
      </c>
      <c r="M17" s="2" t="s">
        <v>24</v>
      </c>
      <c r="N17" s="2" t="s">
        <v>61</v>
      </c>
      <c r="O17" s="2" t="s">
        <v>62</v>
      </c>
      <c r="P17" s="2">
        <v>1</v>
      </c>
      <c r="Q17" s="2">
        <v>1</v>
      </c>
      <c r="R17" s="2">
        <v>10</v>
      </c>
      <c r="S17" s="2" t="s">
        <v>66</v>
      </c>
      <c r="T17" s="16"/>
      <c r="V17" s="2">
        <v>4.75</v>
      </c>
      <c r="W17" s="2">
        <v>2</v>
      </c>
      <c r="X17" s="2">
        <v>15</v>
      </c>
      <c r="Y17" s="2">
        <v>15</v>
      </c>
      <c r="Z17" s="11">
        <f t="shared" si="9"/>
        <v>1</v>
      </c>
      <c r="AA17" s="12">
        <f>AVERAGE(AQ17)</f>
        <v>5.645138280582377E-2</v>
      </c>
      <c r="AB17" s="13">
        <f>AQ17</f>
        <v>5.645138280582377E-2</v>
      </c>
      <c r="AC17" s="6" t="s">
        <v>64</v>
      </c>
      <c r="AF17" s="2">
        <v>2010</v>
      </c>
      <c r="AG17" s="14">
        <f t="shared" si="10"/>
        <v>0.18569533817705186</v>
      </c>
      <c r="AH17" s="6" t="s">
        <v>140</v>
      </c>
      <c r="AN17" s="26">
        <v>0.30399999999999999</v>
      </c>
      <c r="AO17" s="6" t="s">
        <v>123</v>
      </c>
      <c r="AQ17" s="6">
        <f>AN17/SQRT($G17)</f>
        <v>5.645138280582377E-2</v>
      </c>
    </row>
    <row r="18" spans="1:45" s="6" customFormat="1" x14ac:dyDescent="0.25">
      <c r="A18" s="6" t="s">
        <v>85</v>
      </c>
      <c r="B18" s="2">
        <v>1997</v>
      </c>
      <c r="C18" s="9" t="s">
        <v>19</v>
      </c>
      <c r="D18" s="2" t="s">
        <v>20</v>
      </c>
      <c r="E18" s="2">
        <v>1</v>
      </c>
      <c r="F18" s="2" t="s">
        <v>86</v>
      </c>
      <c r="G18" s="2">
        <v>31</v>
      </c>
      <c r="H18" s="2">
        <v>1060</v>
      </c>
      <c r="I18" s="2">
        <v>40</v>
      </c>
      <c r="J18" s="6" t="s">
        <v>87</v>
      </c>
      <c r="K18" s="6" t="s">
        <v>23</v>
      </c>
      <c r="L18" s="2">
        <v>1</v>
      </c>
      <c r="M18" s="2" t="s">
        <v>30</v>
      </c>
      <c r="N18" s="2">
        <v>1.5</v>
      </c>
      <c r="O18" s="2" t="s">
        <v>88</v>
      </c>
      <c r="P18" s="2">
        <v>1</v>
      </c>
      <c r="Q18" s="2">
        <v>1</v>
      </c>
      <c r="R18" s="2">
        <v>5</v>
      </c>
      <c r="S18" s="2" t="s">
        <v>135</v>
      </c>
      <c r="T18" s="2">
        <v>1.68</v>
      </c>
      <c r="V18" s="2">
        <v>4.75</v>
      </c>
      <c r="W18" s="2">
        <v>2</v>
      </c>
      <c r="X18" s="2">
        <v>17</v>
      </c>
      <c r="Y18" s="2">
        <v>14</v>
      </c>
      <c r="Z18" s="11">
        <f>X18/Y18</f>
        <v>1.2142857142857142</v>
      </c>
      <c r="AA18" s="20" t="s">
        <v>120</v>
      </c>
      <c r="AB18" s="13">
        <f>T18/SQRT(G18)</f>
        <v>0.30173690740498182</v>
      </c>
      <c r="AC18" s="6" t="s">
        <v>85</v>
      </c>
      <c r="AF18" s="2">
        <v>1997</v>
      </c>
      <c r="AG18" s="14">
        <f t="shared" ref="AG18" si="11">1/SQRT(G18)</f>
        <v>0.17960530202677491</v>
      </c>
      <c r="AH18" s="6" t="s">
        <v>78</v>
      </c>
    </row>
    <row r="19" spans="1:45" s="6" customFormat="1" x14ac:dyDescent="0.25">
      <c r="A19" s="6" t="s">
        <v>67</v>
      </c>
      <c r="B19" s="2">
        <v>1998</v>
      </c>
      <c r="C19" s="9" t="s">
        <v>19</v>
      </c>
      <c r="D19" s="2" t="s">
        <v>20</v>
      </c>
      <c r="E19" s="2">
        <v>1</v>
      </c>
      <c r="F19" s="2" t="s">
        <v>68</v>
      </c>
      <c r="G19" s="2">
        <v>50</v>
      </c>
      <c r="H19" s="2">
        <v>1939</v>
      </c>
      <c r="I19" s="2">
        <v>40</v>
      </c>
      <c r="J19" s="6" t="s">
        <v>39</v>
      </c>
      <c r="K19" s="6" t="s">
        <v>23</v>
      </c>
      <c r="L19" s="2">
        <v>1</v>
      </c>
      <c r="M19" s="2" t="s">
        <v>30</v>
      </c>
      <c r="N19" s="2">
        <v>1.95</v>
      </c>
      <c r="O19" s="2" t="s">
        <v>69</v>
      </c>
      <c r="P19" s="2">
        <v>1</v>
      </c>
      <c r="Q19" s="2">
        <v>1</v>
      </c>
      <c r="R19" s="2">
        <v>5</v>
      </c>
      <c r="S19" s="2" t="s">
        <v>135</v>
      </c>
      <c r="T19" s="16"/>
      <c r="U19" s="6" t="s">
        <v>70</v>
      </c>
      <c r="V19" s="2">
        <v>4</v>
      </c>
      <c r="W19" s="2">
        <v>1</v>
      </c>
      <c r="X19" s="2">
        <v>23</v>
      </c>
      <c r="Y19" s="2">
        <v>27</v>
      </c>
      <c r="Z19" s="11">
        <f t="shared" si="9"/>
        <v>0.85185185185185186</v>
      </c>
      <c r="AA19" s="30">
        <f>AS19</f>
        <v>8.6267027304758798E-2</v>
      </c>
      <c r="AB19" s="13">
        <f>AVERAGE(AQ19:AS19)</f>
        <v>8.7209836346340872E-2</v>
      </c>
      <c r="AC19" s="6" t="s">
        <v>67</v>
      </c>
      <c r="AF19" s="2">
        <v>1998</v>
      </c>
      <c r="AG19" s="14">
        <f t="shared" si="10"/>
        <v>0.1414213562373095</v>
      </c>
      <c r="AH19" s="6" t="s">
        <v>141</v>
      </c>
      <c r="AN19" s="26">
        <v>2.16</v>
      </c>
      <c r="AO19" s="26">
        <v>-0.92</v>
      </c>
      <c r="AP19" s="29">
        <v>0.61</v>
      </c>
      <c r="AQ19" s="6">
        <f>AN19/SQRT($G19)</f>
        <v>0.30547012947258856</v>
      </c>
      <c r="AR19" s="6">
        <f>AO19/SQRT($G19)</f>
        <v>-0.13010764773832476</v>
      </c>
      <c r="AS19" s="6">
        <f>AP19/SQRT($G19)</f>
        <v>8.6267027304758798E-2</v>
      </c>
    </row>
    <row r="20" spans="1:45" s="6" customFormat="1" x14ac:dyDescent="0.25">
      <c r="A20" s="6" t="s">
        <v>83</v>
      </c>
      <c r="B20" s="2">
        <v>2004</v>
      </c>
      <c r="C20" s="9" t="s">
        <v>19</v>
      </c>
      <c r="D20" s="2" t="s">
        <v>20</v>
      </c>
      <c r="E20" s="2">
        <v>1</v>
      </c>
      <c r="F20" s="2"/>
      <c r="G20" s="2">
        <v>24</v>
      </c>
      <c r="H20" s="2">
        <v>860</v>
      </c>
      <c r="I20" s="2">
        <v>40</v>
      </c>
      <c r="J20" s="6" t="s">
        <v>84</v>
      </c>
      <c r="K20" s="6" t="s">
        <v>23</v>
      </c>
      <c r="L20" s="2">
        <v>1</v>
      </c>
      <c r="M20" s="2" t="s">
        <v>30</v>
      </c>
      <c r="O20" s="10" t="s">
        <v>25</v>
      </c>
      <c r="P20" s="2">
        <v>1</v>
      </c>
      <c r="Q20" s="2">
        <v>1</v>
      </c>
      <c r="R20" s="2">
        <v>5</v>
      </c>
      <c r="S20" s="2" t="s">
        <v>135</v>
      </c>
      <c r="T20" s="2">
        <v>2.92</v>
      </c>
      <c r="U20" s="6" t="s">
        <v>70</v>
      </c>
      <c r="V20" s="2">
        <v>5</v>
      </c>
      <c r="W20" s="2">
        <v>2</v>
      </c>
      <c r="X20" s="2"/>
      <c r="Z20" s="11"/>
      <c r="AA20" s="12">
        <f>AB20</f>
        <v>0.59604250407724002</v>
      </c>
      <c r="AB20" s="13">
        <f>T20/SQRT(G20)</f>
        <v>0.59604250407724002</v>
      </c>
      <c r="AC20" s="6" t="s">
        <v>83</v>
      </c>
      <c r="AF20" s="2">
        <v>2004</v>
      </c>
      <c r="AG20" s="14">
        <f t="shared" ref="AG20:AG24" si="12">1/SQRT(G20)</f>
        <v>0.20412414523193154</v>
      </c>
    </row>
    <row r="21" spans="1:45" s="6" customFormat="1" x14ac:dyDescent="0.25">
      <c r="A21" s="6" t="s">
        <v>89</v>
      </c>
      <c r="B21" s="2">
        <v>2004</v>
      </c>
      <c r="C21" s="9" t="s">
        <v>19</v>
      </c>
      <c r="D21" s="2" t="s">
        <v>20</v>
      </c>
      <c r="E21" s="2">
        <v>1</v>
      </c>
      <c r="F21" s="2"/>
      <c r="G21" s="2">
        <v>56</v>
      </c>
      <c r="H21" s="2">
        <v>2059</v>
      </c>
      <c r="I21" s="2">
        <v>40</v>
      </c>
      <c r="J21" s="6" t="s">
        <v>84</v>
      </c>
      <c r="K21" s="6" t="s">
        <v>23</v>
      </c>
      <c r="L21" s="2">
        <v>1</v>
      </c>
      <c r="M21" s="2" t="s">
        <v>30</v>
      </c>
      <c r="O21" s="10" t="s">
        <v>25</v>
      </c>
      <c r="P21" s="2">
        <v>1</v>
      </c>
      <c r="Q21" s="2">
        <v>1</v>
      </c>
      <c r="R21" s="2">
        <v>5</v>
      </c>
      <c r="S21" s="2" t="s">
        <v>135</v>
      </c>
      <c r="T21" s="2">
        <v>1.23</v>
      </c>
      <c r="V21" s="2">
        <v>5.75</v>
      </c>
      <c r="W21" s="2">
        <v>2</v>
      </c>
      <c r="X21" s="2"/>
      <c r="Z21" s="11"/>
      <c r="AA21" s="12">
        <f>AB21</f>
        <v>0.16436566377614101</v>
      </c>
      <c r="AB21" s="13">
        <f>T21/SQRT(G21)</f>
        <v>0.16436566377614101</v>
      </c>
      <c r="AC21" s="6" t="s">
        <v>89</v>
      </c>
      <c r="AF21" s="2">
        <v>2004</v>
      </c>
      <c r="AG21" s="14">
        <f t="shared" si="12"/>
        <v>0.1336306209562122</v>
      </c>
    </row>
    <row r="22" spans="1:45" s="6" customFormat="1" x14ac:dyDescent="0.25">
      <c r="A22" s="6" t="s">
        <v>90</v>
      </c>
      <c r="B22" s="2">
        <v>2004</v>
      </c>
      <c r="C22" s="9" t="s">
        <v>19</v>
      </c>
      <c r="D22" s="2" t="s">
        <v>20</v>
      </c>
      <c r="E22" s="2">
        <v>1</v>
      </c>
      <c r="F22" s="2"/>
      <c r="G22" s="2">
        <v>47</v>
      </c>
      <c r="H22" s="2">
        <v>1410</v>
      </c>
      <c r="I22" s="2">
        <f>H22/G22</f>
        <v>30</v>
      </c>
      <c r="J22" s="6" t="s">
        <v>39</v>
      </c>
      <c r="K22" s="6" t="s">
        <v>23</v>
      </c>
      <c r="L22" s="2">
        <v>1</v>
      </c>
      <c r="M22" s="2" t="s">
        <v>30</v>
      </c>
      <c r="N22" s="2">
        <v>2</v>
      </c>
      <c r="O22" s="10" t="s">
        <v>25</v>
      </c>
      <c r="P22" s="2">
        <v>1</v>
      </c>
      <c r="Q22" s="2">
        <v>1</v>
      </c>
      <c r="R22" s="2">
        <v>5</v>
      </c>
      <c r="S22" s="2" t="s">
        <v>135</v>
      </c>
      <c r="T22" s="2">
        <v>3.34</v>
      </c>
      <c r="V22" s="2">
        <v>6</v>
      </c>
      <c r="W22" s="2">
        <v>2</v>
      </c>
      <c r="X22" s="2"/>
      <c r="Z22" s="11"/>
      <c r="AA22" s="12">
        <f>AB22</f>
        <v>0.48718907160296782</v>
      </c>
      <c r="AB22" s="13">
        <f>T22/SQRT(G22)</f>
        <v>0.48718907160296782</v>
      </c>
      <c r="AC22" s="6" t="s">
        <v>90</v>
      </c>
      <c r="AF22" s="2">
        <v>2004</v>
      </c>
      <c r="AG22" s="14">
        <f t="shared" si="12"/>
        <v>0.14586499149789456</v>
      </c>
    </row>
    <row r="23" spans="1:45" s="6" customFormat="1" x14ac:dyDescent="0.25">
      <c r="A23" s="6" t="s">
        <v>91</v>
      </c>
      <c r="B23" s="2">
        <v>2004</v>
      </c>
      <c r="C23" s="9" t="s">
        <v>19</v>
      </c>
      <c r="D23" s="2" t="s">
        <v>20</v>
      </c>
      <c r="E23" s="2">
        <v>1</v>
      </c>
      <c r="F23" s="2"/>
      <c r="G23" s="2">
        <v>6</v>
      </c>
      <c r="H23" s="2">
        <v>240</v>
      </c>
      <c r="I23" s="2">
        <f>H23/G23</f>
        <v>40</v>
      </c>
      <c r="J23" s="6" t="s">
        <v>39</v>
      </c>
      <c r="K23" s="6" t="s">
        <v>23</v>
      </c>
      <c r="L23" s="2">
        <v>1</v>
      </c>
      <c r="M23" s="2" t="s">
        <v>30</v>
      </c>
      <c r="O23" s="10" t="s">
        <v>25</v>
      </c>
      <c r="P23" s="2">
        <v>1</v>
      </c>
      <c r="Q23" s="2">
        <v>1</v>
      </c>
      <c r="R23" s="2">
        <v>5</v>
      </c>
      <c r="S23" s="2" t="s">
        <v>135</v>
      </c>
      <c r="T23" s="2">
        <v>0.59</v>
      </c>
      <c r="V23" s="2">
        <v>5</v>
      </c>
      <c r="W23" s="2">
        <v>2</v>
      </c>
      <c r="X23" s="2"/>
      <c r="Z23" s="11"/>
      <c r="AA23" s="12">
        <f>AB23</f>
        <v>0.24086649137367919</v>
      </c>
      <c r="AB23" s="13">
        <f>T23/SQRT(G23)</f>
        <v>0.24086649137367919</v>
      </c>
      <c r="AC23" s="6" t="s">
        <v>91</v>
      </c>
      <c r="AF23" s="2">
        <v>2004</v>
      </c>
      <c r="AG23" s="14">
        <f t="shared" si="12"/>
        <v>0.40824829046386307</v>
      </c>
    </row>
    <row r="24" spans="1:45" s="6" customFormat="1" x14ac:dyDescent="0.25">
      <c r="A24" s="6" t="s">
        <v>92</v>
      </c>
      <c r="B24" s="2">
        <v>2007</v>
      </c>
      <c r="C24" s="9" t="s">
        <v>19</v>
      </c>
      <c r="D24" s="2" t="s">
        <v>20</v>
      </c>
      <c r="E24" s="2">
        <v>1</v>
      </c>
      <c r="F24" s="2" t="s">
        <v>93</v>
      </c>
      <c r="G24" s="2">
        <v>20</v>
      </c>
      <c r="H24" s="2">
        <v>2000</v>
      </c>
      <c r="I24" s="2">
        <f>H24/G24</f>
        <v>100</v>
      </c>
      <c r="J24" s="6" t="s">
        <v>94</v>
      </c>
      <c r="K24" s="6" t="s">
        <v>52</v>
      </c>
      <c r="L24" s="2">
        <v>2</v>
      </c>
      <c r="M24" s="2" t="s">
        <v>30</v>
      </c>
      <c r="N24" s="2">
        <v>1.03</v>
      </c>
      <c r="O24" s="2" t="s">
        <v>72</v>
      </c>
      <c r="P24" s="2">
        <v>1</v>
      </c>
      <c r="Q24" s="2">
        <v>1</v>
      </c>
      <c r="R24" s="2">
        <v>1</v>
      </c>
      <c r="S24" s="2" t="s">
        <v>135</v>
      </c>
      <c r="T24" s="16"/>
      <c r="U24" s="11"/>
      <c r="V24" s="2">
        <v>6.375</v>
      </c>
      <c r="W24" s="2">
        <v>2</v>
      </c>
      <c r="X24" s="2">
        <v>7</v>
      </c>
      <c r="Y24" s="2">
        <v>13</v>
      </c>
      <c r="Z24" s="11">
        <f>X24/Y24</f>
        <v>0.53846153846153844</v>
      </c>
      <c r="AA24" s="28"/>
      <c r="AB24" s="13">
        <f>AVERAGE(AQ24:AR24)</f>
        <v>0.12074767078498869</v>
      </c>
      <c r="AC24" s="6" t="s">
        <v>92</v>
      </c>
      <c r="AF24" s="2">
        <v>2007</v>
      </c>
      <c r="AG24" s="14">
        <f t="shared" si="12"/>
        <v>0.22360679774997896</v>
      </c>
      <c r="AH24" s="6" t="s">
        <v>47</v>
      </c>
      <c r="AN24" s="26">
        <v>2.72</v>
      </c>
      <c r="AO24" s="26">
        <v>-1.64</v>
      </c>
      <c r="AQ24" s="6">
        <f>AN24/SQRT($G24)</f>
        <v>0.60821048987994286</v>
      </c>
      <c r="AR24" s="6">
        <f>AO24/SQRT($G24)</f>
        <v>-0.36671514830996549</v>
      </c>
    </row>
    <row r="25" spans="1:45" s="6" customFormat="1" x14ac:dyDescent="0.25">
      <c r="A25" s="6" t="s">
        <v>71</v>
      </c>
      <c r="B25" s="2">
        <v>2009</v>
      </c>
      <c r="C25" s="9" t="s">
        <v>19</v>
      </c>
      <c r="D25" s="2" t="s">
        <v>20</v>
      </c>
      <c r="E25" s="2">
        <v>1</v>
      </c>
      <c r="F25" s="2" t="s">
        <v>80</v>
      </c>
      <c r="G25" s="2">
        <v>33</v>
      </c>
      <c r="H25" s="2">
        <v>1438</v>
      </c>
      <c r="I25" s="2">
        <v>50</v>
      </c>
      <c r="J25" s="6" t="s">
        <v>134</v>
      </c>
      <c r="K25" s="6" t="s">
        <v>23</v>
      </c>
      <c r="L25" s="2">
        <v>1</v>
      </c>
      <c r="M25" s="2" t="s">
        <v>30</v>
      </c>
      <c r="N25" s="2">
        <v>1</v>
      </c>
      <c r="O25" s="2" t="s">
        <v>81</v>
      </c>
      <c r="P25" s="2">
        <v>1</v>
      </c>
      <c r="Q25" s="2">
        <v>1</v>
      </c>
      <c r="R25" s="2">
        <v>3</v>
      </c>
      <c r="S25" s="2" t="s">
        <v>82</v>
      </c>
      <c r="T25" s="16"/>
      <c r="U25" s="11"/>
      <c r="V25" s="2">
        <v>5</v>
      </c>
      <c r="W25" s="2">
        <v>2</v>
      </c>
      <c r="X25" s="2">
        <v>14</v>
      </c>
      <c r="Y25" s="2">
        <v>19</v>
      </c>
      <c r="Z25" s="11">
        <f t="shared" si="9"/>
        <v>0.73684210526315785</v>
      </c>
      <c r="AA25" s="28"/>
      <c r="AB25" s="13">
        <f>AVERAGE(AQ25:AR25)</f>
        <v>0.46130578828259927</v>
      </c>
      <c r="AC25" s="6" t="s">
        <v>71</v>
      </c>
      <c r="AF25" s="2">
        <v>2009</v>
      </c>
      <c r="AG25" s="14">
        <f t="shared" si="10"/>
        <v>0.17407765595569785</v>
      </c>
      <c r="AH25" s="6" t="s">
        <v>46</v>
      </c>
      <c r="AN25" s="24">
        <v>3.17</v>
      </c>
      <c r="AO25" s="27">
        <v>2.13</v>
      </c>
      <c r="AQ25" s="6">
        <f>AN25/SQRT($G25)</f>
        <v>0.55182616937956219</v>
      </c>
      <c r="AR25" s="6">
        <f>AO25/SQRT($G25)</f>
        <v>0.37078540718563641</v>
      </c>
    </row>
    <row r="26" spans="1:45" s="6" customFormat="1" x14ac:dyDescent="0.25">
      <c r="A26" s="6" t="s">
        <v>95</v>
      </c>
      <c r="B26" s="2">
        <v>2003</v>
      </c>
      <c r="C26" s="9" t="s">
        <v>19</v>
      </c>
      <c r="D26" s="2" t="s">
        <v>20</v>
      </c>
      <c r="E26" s="2">
        <v>1</v>
      </c>
      <c r="F26" s="2" t="s">
        <v>96</v>
      </c>
      <c r="G26" s="2">
        <v>125</v>
      </c>
      <c r="H26" s="2">
        <v>2500</v>
      </c>
      <c r="I26" s="2">
        <f>H26/G26</f>
        <v>20</v>
      </c>
      <c r="J26" s="6" t="s">
        <v>97</v>
      </c>
      <c r="K26" s="6" t="s">
        <v>52</v>
      </c>
      <c r="L26" s="2">
        <v>2</v>
      </c>
      <c r="M26" s="2" t="s">
        <v>24</v>
      </c>
      <c r="N26" s="2">
        <v>1</v>
      </c>
      <c r="O26" s="10" t="s">
        <v>25</v>
      </c>
      <c r="P26" s="2">
        <v>1</v>
      </c>
      <c r="Q26" s="2">
        <v>1</v>
      </c>
      <c r="R26" s="2">
        <v>3</v>
      </c>
      <c r="S26" s="2" t="s">
        <v>135</v>
      </c>
      <c r="T26" s="2">
        <v>3.27</v>
      </c>
      <c r="V26" s="2">
        <v>6.75</v>
      </c>
      <c r="W26" s="2">
        <v>2</v>
      </c>
      <c r="X26" s="2">
        <v>60</v>
      </c>
      <c r="Y26" s="2">
        <v>65</v>
      </c>
      <c r="Z26" s="11">
        <f>X26/Y26</f>
        <v>0.92307692307692313</v>
      </c>
      <c r="AA26" s="12">
        <f>AB26</f>
        <v>0.2924776914569725</v>
      </c>
      <c r="AB26" s="13">
        <f>T26/SQRT(G26)</f>
        <v>0.2924776914569725</v>
      </c>
      <c r="AC26" s="6" t="s">
        <v>95</v>
      </c>
      <c r="AF26" s="2">
        <v>2003</v>
      </c>
      <c r="AG26" s="14">
        <f>1/SQRT(G26)</f>
        <v>8.9442719099991588E-2</v>
      </c>
    </row>
    <row r="27" spans="1:45" s="6" customFormat="1" x14ac:dyDescent="0.25">
      <c r="A27" s="6" t="s">
        <v>98</v>
      </c>
      <c r="B27" s="2">
        <v>2009</v>
      </c>
      <c r="C27" s="9" t="s">
        <v>19</v>
      </c>
      <c r="D27" s="2" t="s">
        <v>20</v>
      </c>
      <c r="E27" s="2">
        <v>1</v>
      </c>
      <c r="F27" s="2" t="s">
        <v>99</v>
      </c>
      <c r="G27" s="2">
        <v>26</v>
      </c>
      <c r="H27" s="2">
        <v>520</v>
      </c>
      <c r="I27" s="2">
        <f>H27/G27</f>
        <v>20</v>
      </c>
      <c r="J27" s="6" t="s">
        <v>100</v>
      </c>
      <c r="K27" s="6" t="s">
        <v>52</v>
      </c>
      <c r="L27" s="2">
        <v>1</v>
      </c>
      <c r="M27" s="2" t="s">
        <v>24</v>
      </c>
      <c r="N27" s="2">
        <v>1</v>
      </c>
      <c r="O27" s="2" t="s">
        <v>101</v>
      </c>
      <c r="P27" s="2">
        <v>0</v>
      </c>
      <c r="Q27" s="2">
        <v>1</v>
      </c>
      <c r="R27" s="2">
        <v>5</v>
      </c>
      <c r="S27" s="2" t="s">
        <v>34</v>
      </c>
      <c r="T27" s="2">
        <v>4.8</v>
      </c>
      <c r="V27" s="2">
        <v>4.625</v>
      </c>
      <c r="W27" s="2">
        <v>1</v>
      </c>
      <c r="X27" s="2">
        <v>7</v>
      </c>
      <c r="Y27" s="2">
        <v>19</v>
      </c>
      <c r="Z27" s="11">
        <f>X27/Y27</f>
        <v>0.36842105263157893</v>
      </c>
      <c r="AA27" s="28"/>
      <c r="AB27" s="13">
        <f>T27*SQRT(2*(1-0.95)/G27)</f>
        <v>0.29768336301410042</v>
      </c>
      <c r="AC27" s="6" t="s">
        <v>98</v>
      </c>
      <c r="AF27" s="2">
        <v>2009</v>
      </c>
      <c r="AG27" s="23">
        <f>SQRT(((1/G27)+((AB27^2)/(2*G27)))*2*(1-0.95))</f>
        <v>6.337639976629536E-2</v>
      </c>
      <c r="AH27" s="6" t="s">
        <v>142</v>
      </c>
    </row>
    <row r="28" spans="1:45" x14ac:dyDescent="0.25">
      <c r="AG28" s="14"/>
    </row>
    <row r="29" spans="1:45" x14ac:dyDescent="0.25">
      <c r="AA29" s="34"/>
    </row>
  </sheetData>
  <phoneticPr fontId="16" type="noConversion"/>
  <pageMargins left="0.7" right="0.7" top="0.75" bottom="0.75" header="0.3" footer="0.3"/>
  <pageSetup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7"/>
  <sheetViews>
    <sheetView workbookViewId="0">
      <pane ySplit="1" topLeftCell="A17" activePane="bottomLeft" state="frozen"/>
      <selection activeCell="A6" sqref="A6"/>
      <selection pane="bottomLeft" activeCell="S28" sqref="S28:U37"/>
    </sheetView>
  </sheetViews>
  <sheetFormatPr defaultColWidth="8.85546875" defaultRowHeight="15" x14ac:dyDescent="0.25"/>
  <cols>
    <col min="1" max="1" width="17.42578125" customWidth="1"/>
    <col min="2" max="2" width="8.85546875" style="9"/>
    <col min="3" max="3" width="8.85546875" style="62"/>
    <col min="4" max="4" width="13.5703125" customWidth="1"/>
    <col min="6" max="6" width="8.85546875" style="9"/>
    <col min="7" max="7" width="17.42578125" customWidth="1"/>
    <col min="8" max="8" width="17.28515625" customWidth="1"/>
    <col min="9" max="9" width="11.7109375" customWidth="1"/>
    <col min="10" max="10" width="8.85546875" style="9"/>
    <col min="14" max="14" width="8.85546875" style="9"/>
    <col min="15" max="15" width="18.140625" style="9" customWidth="1"/>
    <col min="16" max="16" width="12.42578125" style="9" customWidth="1"/>
    <col min="17" max="18" width="8.85546875" style="45"/>
    <col min="19" max="19" width="9.7109375" bestFit="1" customWidth="1"/>
    <col min="22" max="22" width="15.28515625" customWidth="1"/>
  </cols>
  <sheetData>
    <row r="1" spans="1:23" s="39" customFormat="1" ht="15.75" x14ac:dyDescent="0.25">
      <c r="A1" s="38" t="s">
        <v>189</v>
      </c>
      <c r="B1" s="10" t="s">
        <v>104</v>
      </c>
      <c r="C1" s="61" t="s">
        <v>210</v>
      </c>
      <c r="D1" s="38" t="s">
        <v>193</v>
      </c>
      <c r="E1" s="10" t="s">
        <v>143</v>
      </c>
      <c r="F1" s="10" t="s">
        <v>153</v>
      </c>
      <c r="G1" s="5" t="s">
        <v>112</v>
      </c>
      <c r="H1" s="5" t="s">
        <v>113</v>
      </c>
      <c r="I1" s="40" t="s">
        <v>114</v>
      </c>
      <c r="J1" s="5" t="s">
        <v>152</v>
      </c>
      <c r="K1" s="35" t="s">
        <v>1</v>
      </c>
      <c r="L1" s="35" t="s">
        <v>7</v>
      </c>
      <c r="M1" s="35" t="s">
        <v>8</v>
      </c>
      <c r="N1" s="5" t="s">
        <v>2</v>
      </c>
      <c r="O1" s="5" t="s">
        <v>3</v>
      </c>
      <c r="P1" s="40" t="s">
        <v>116</v>
      </c>
      <c r="Q1" s="44" t="s">
        <v>179</v>
      </c>
      <c r="R1" s="44" t="s">
        <v>191</v>
      </c>
      <c r="S1" s="44" t="s">
        <v>180</v>
      </c>
      <c r="T1" s="37" t="s">
        <v>192</v>
      </c>
      <c r="U1" s="21" t="s">
        <v>195</v>
      </c>
      <c r="V1" s="36" t="s">
        <v>12</v>
      </c>
      <c r="W1" s="47" t="s">
        <v>34</v>
      </c>
    </row>
    <row r="2" spans="1:23" x14ac:dyDescent="0.25">
      <c r="A2" s="39" t="s">
        <v>146</v>
      </c>
      <c r="B2" s="9">
        <v>2017</v>
      </c>
      <c r="C2" s="62">
        <v>1</v>
      </c>
      <c r="D2" t="s">
        <v>20</v>
      </c>
      <c r="E2" s="9">
        <v>40</v>
      </c>
      <c r="F2" s="9">
        <v>40</v>
      </c>
      <c r="G2" t="s">
        <v>148</v>
      </c>
      <c r="H2" t="s">
        <v>145</v>
      </c>
      <c r="I2" t="s">
        <v>147</v>
      </c>
      <c r="J2" s="9">
        <v>0.5</v>
      </c>
      <c r="K2" s="9" t="s">
        <v>144</v>
      </c>
      <c r="L2" t="s">
        <v>149</v>
      </c>
      <c r="M2" s="39" t="s">
        <v>150</v>
      </c>
      <c r="N2" s="9">
        <v>3</v>
      </c>
      <c r="O2" s="9" t="s">
        <v>151</v>
      </c>
      <c r="P2" s="9">
        <v>1.69</v>
      </c>
      <c r="Q2" s="45">
        <v>0.26</v>
      </c>
      <c r="R2" s="45">
        <f>(1/E2+Q2^2/(2*E2))*(2*(1-0.5))</f>
        <v>2.5845E-2</v>
      </c>
      <c r="S2" s="46">
        <f t="shared" ref="S2:S31" si="0">Q2*(1-(3/(4*(E2-1)-1)))</f>
        <v>0.25496774193548388</v>
      </c>
      <c r="T2" s="46">
        <f t="shared" ref="T2:T31" si="1">(1-(3/(4*(E2-1)-1)))^2*R2</f>
        <v>2.4854230176899059E-2</v>
      </c>
      <c r="U2" s="34">
        <f t="shared" ref="U2:U26" si="2">SQRT(T2)</f>
        <v>0.15765224443977657</v>
      </c>
      <c r="W2" s="56">
        <f>S2*SQRT(E2)</f>
        <v>1.6125575887723145</v>
      </c>
    </row>
    <row r="3" spans="1:23" x14ac:dyDescent="0.25">
      <c r="C3" s="62">
        <v>1</v>
      </c>
      <c r="E3" s="9">
        <v>40</v>
      </c>
      <c r="I3" t="s">
        <v>147</v>
      </c>
      <c r="K3" s="9" t="s">
        <v>144</v>
      </c>
      <c r="O3" s="9" t="s">
        <v>151</v>
      </c>
      <c r="P3" s="9">
        <v>1.81</v>
      </c>
      <c r="Q3" s="45">
        <v>0.28000000000000003</v>
      </c>
      <c r="R3" s="45">
        <f t="shared" ref="R3:R31" si="3">(1/E3+Q3^2/(2*E3))*(2*(1-0.5))</f>
        <v>2.5980000000000003E-2</v>
      </c>
      <c r="S3" s="46">
        <f t="shared" si="0"/>
        <v>0.27458064516129033</v>
      </c>
      <c r="T3" s="46">
        <f t="shared" si="1"/>
        <v>2.4984054942767949E-2</v>
      </c>
      <c r="U3" s="34">
        <f t="shared" si="2"/>
        <v>0.15806345226765089</v>
      </c>
      <c r="W3" s="56">
        <f t="shared" ref="W3:W37" si="4">S3*SQRT(E3)</f>
        <v>1.7366004802163386</v>
      </c>
    </row>
    <row r="4" spans="1:23" ht="15.75" x14ac:dyDescent="0.25">
      <c r="A4" s="57" t="s">
        <v>216</v>
      </c>
      <c r="B4" s="9">
        <v>2018</v>
      </c>
      <c r="C4" s="62">
        <v>2</v>
      </c>
      <c r="D4" t="s">
        <v>20</v>
      </c>
      <c r="E4" s="9">
        <v>39</v>
      </c>
      <c r="F4" s="9">
        <v>60</v>
      </c>
      <c r="G4" t="s">
        <v>217</v>
      </c>
      <c r="H4" t="s">
        <v>174</v>
      </c>
      <c r="I4" t="s">
        <v>159</v>
      </c>
      <c r="J4" s="9">
        <v>0.3</v>
      </c>
      <c r="K4" s="9" t="s">
        <v>25</v>
      </c>
      <c r="L4" t="s">
        <v>149</v>
      </c>
      <c r="M4" t="s">
        <v>150</v>
      </c>
      <c r="N4" s="9">
        <v>3</v>
      </c>
      <c r="O4" s="9" t="s">
        <v>135</v>
      </c>
      <c r="P4" s="9">
        <v>1.45</v>
      </c>
      <c r="Q4" s="53">
        <f>P4/SQRT(E4)</f>
        <v>0.23218582301737634</v>
      </c>
      <c r="R4" s="45">
        <f t="shared" si="3"/>
        <v>2.6332182774490467E-2</v>
      </c>
      <c r="S4" s="46">
        <f t="shared" si="0"/>
        <v>0.22757285964617019</v>
      </c>
      <c r="T4" s="46">
        <f t="shared" si="1"/>
        <v>2.5296264702970885E-2</v>
      </c>
      <c r="U4" s="34">
        <f t="shared" si="2"/>
        <v>0.15904799496683661</v>
      </c>
      <c r="W4" s="56">
        <v>1.45</v>
      </c>
    </row>
    <row r="5" spans="1:23" x14ac:dyDescent="0.25">
      <c r="C5" s="62">
        <v>2</v>
      </c>
      <c r="E5" s="9">
        <v>39</v>
      </c>
      <c r="I5" t="s">
        <v>159</v>
      </c>
      <c r="K5" s="9" t="s">
        <v>101</v>
      </c>
      <c r="O5" s="9" t="s">
        <v>135</v>
      </c>
      <c r="P5" s="9">
        <v>0.57999999999999996</v>
      </c>
      <c r="Q5" s="53">
        <f>P5/SQRT(E5)</f>
        <v>9.2874329206950532E-2</v>
      </c>
      <c r="R5" s="45">
        <f t="shared" si="3"/>
        <v>2.5751610782380013E-2</v>
      </c>
      <c r="S5" s="46">
        <f t="shared" si="0"/>
        <v>9.1029143858468067E-2</v>
      </c>
      <c r="T5" s="46">
        <f t="shared" si="1"/>
        <v>2.4738532633535888E-2</v>
      </c>
      <c r="U5" s="34">
        <f t="shared" si="2"/>
        <v>0.15728487731989965</v>
      </c>
      <c r="W5" s="56">
        <v>0.57999999999999996</v>
      </c>
    </row>
    <row r="6" spans="1:23" x14ac:dyDescent="0.25">
      <c r="A6" t="s">
        <v>181</v>
      </c>
      <c r="B6" s="9">
        <v>2017</v>
      </c>
      <c r="C6" s="63">
        <v>3</v>
      </c>
      <c r="D6" t="s">
        <v>20</v>
      </c>
      <c r="E6" s="9">
        <v>102</v>
      </c>
      <c r="F6" s="9">
        <v>240</v>
      </c>
      <c r="G6" t="s">
        <v>155</v>
      </c>
      <c r="H6" t="s">
        <v>168</v>
      </c>
      <c r="I6" t="s">
        <v>159</v>
      </c>
      <c r="J6" s="9">
        <v>0.5</v>
      </c>
      <c r="K6" s="9" t="s">
        <v>144</v>
      </c>
      <c r="L6" t="s">
        <v>149</v>
      </c>
      <c r="M6" t="s">
        <v>149</v>
      </c>
      <c r="N6" s="9">
        <v>0.6</v>
      </c>
      <c r="O6" s="9" t="s">
        <v>151</v>
      </c>
      <c r="P6" s="9">
        <v>6.55</v>
      </c>
      <c r="Q6" s="45">
        <v>0.64</v>
      </c>
      <c r="R6" s="45">
        <f t="shared" si="3"/>
        <v>1.1811764705882353E-2</v>
      </c>
      <c r="S6" s="46">
        <f t="shared" si="0"/>
        <v>0.63523573200992556</v>
      </c>
      <c r="T6" s="46">
        <f t="shared" si="1"/>
        <v>1.1636561723433903E-2</v>
      </c>
      <c r="U6" s="34">
        <f t="shared" si="2"/>
        <v>0.10787289614835556</v>
      </c>
      <c r="W6" s="56">
        <f t="shared" si="4"/>
        <v>6.4155664124582925</v>
      </c>
    </row>
    <row r="7" spans="1:23" x14ac:dyDescent="0.25">
      <c r="A7" t="s">
        <v>181</v>
      </c>
      <c r="B7" s="9">
        <v>2017</v>
      </c>
      <c r="C7" s="63">
        <v>4</v>
      </c>
      <c r="D7" t="s">
        <v>20</v>
      </c>
      <c r="E7" s="9">
        <v>105</v>
      </c>
      <c r="F7" s="9">
        <v>144</v>
      </c>
      <c r="G7" t="s">
        <v>155</v>
      </c>
      <c r="H7" t="s">
        <v>168</v>
      </c>
      <c r="I7" t="s">
        <v>159</v>
      </c>
      <c r="J7" s="9">
        <v>0.5</v>
      </c>
      <c r="K7" s="9" t="s">
        <v>144</v>
      </c>
      <c r="L7" t="s">
        <v>149</v>
      </c>
      <c r="M7" t="s">
        <v>149</v>
      </c>
      <c r="N7" s="9">
        <v>0.6</v>
      </c>
      <c r="O7" s="9" t="s">
        <v>135</v>
      </c>
      <c r="P7" s="9">
        <v>2.02</v>
      </c>
      <c r="Q7" s="53">
        <f>P7/SQRT(E7)</f>
        <v>0.19713181473560371</v>
      </c>
      <c r="R7" s="45">
        <f t="shared" si="3"/>
        <v>9.7088616780045354E-3</v>
      </c>
      <c r="S7" s="46">
        <f t="shared" si="0"/>
        <v>0.19570676547245477</v>
      </c>
      <c r="T7" s="46">
        <f t="shared" si="1"/>
        <v>9.5689999516400167E-3</v>
      </c>
      <c r="U7" s="34">
        <f t="shared" si="2"/>
        <v>9.7821265334486526E-2</v>
      </c>
      <c r="V7" s="39" t="s">
        <v>169</v>
      </c>
      <c r="W7" s="56">
        <f t="shared" si="4"/>
        <v>2.0053975903614458</v>
      </c>
    </row>
    <row r="8" spans="1:23" x14ac:dyDescent="0.25">
      <c r="A8" t="s">
        <v>154</v>
      </c>
      <c r="B8" s="9">
        <v>2011</v>
      </c>
      <c r="C8" s="63">
        <v>5</v>
      </c>
      <c r="D8" t="s">
        <v>20</v>
      </c>
      <c r="E8" s="9">
        <v>20</v>
      </c>
      <c r="G8" t="s">
        <v>155</v>
      </c>
      <c r="H8" t="s">
        <v>145</v>
      </c>
      <c r="I8" t="s">
        <v>147</v>
      </c>
      <c r="J8" s="9">
        <v>0.5</v>
      </c>
      <c r="K8" s="9" t="s">
        <v>144</v>
      </c>
      <c r="L8" t="s">
        <v>149</v>
      </c>
      <c r="M8" t="s">
        <v>149</v>
      </c>
      <c r="N8" s="9">
        <v>1</v>
      </c>
      <c r="O8" s="41" t="s">
        <v>156</v>
      </c>
      <c r="P8" s="9">
        <v>1E-3</v>
      </c>
      <c r="Q8" s="45">
        <v>0.495</v>
      </c>
      <c r="R8" s="45">
        <f t="shared" si="3"/>
        <v>5.6125625000000005E-2</v>
      </c>
      <c r="S8" s="46">
        <f t="shared" si="0"/>
        <v>0.47519999999999996</v>
      </c>
      <c r="T8" s="46">
        <f t="shared" si="1"/>
        <v>5.1725376000000003E-2</v>
      </c>
      <c r="U8" s="34">
        <f t="shared" si="2"/>
        <v>0.2274321349325992</v>
      </c>
      <c r="W8" s="56">
        <f t="shared" si="4"/>
        <v>2.1251590058157999</v>
      </c>
    </row>
    <row r="9" spans="1:23" x14ac:dyDescent="0.25">
      <c r="A9" t="s">
        <v>157</v>
      </c>
      <c r="B9" s="9">
        <v>2014</v>
      </c>
      <c r="C9" s="63">
        <v>6</v>
      </c>
      <c r="D9" t="s">
        <v>20</v>
      </c>
      <c r="E9" s="42">
        <v>100</v>
      </c>
      <c r="F9" s="9">
        <v>20</v>
      </c>
      <c r="G9" t="s">
        <v>158</v>
      </c>
      <c r="H9" t="s">
        <v>145</v>
      </c>
      <c r="I9" t="s">
        <v>159</v>
      </c>
      <c r="J9" s="9">
        <v>0.5</v>
      </c>
      <c r="K9" s="9" t="s">
        <v>25</v>
      </c>
      <c r="L9" t="s">
        <v>150</v>
      </c>
      <c r="M9" t="s">
        <v>149</v>
      </c>
      <c r="N9" s="9">
        <v>3.5</v>
      </c>
      <c r="O9" s="9" t="s">
        <v>135</v>
      </c>
      <c r="P9" s="9">
        <v>5.08</v>
      </c>
      <c r="Q9" s="49">
        <f>P9/SQRT(E9)</f>
        <v>0.50800000000000001</v>
      </c>
      <c r="R9" s="45">
        <f t="shared" si="3"/>
        <v>1.129032E-2</v>
      </c>
      <c r="S9" s="46">
        <f t="shared" si="0"/>
        <v>0.5041417721518987</v>
      </c>
      <c r="T9" s="46">
        <f t="shared" si="1"/>
        <v>1.1119472728601185E-2</v>
      </c>
      <c r="U9" s="34">
        <f t="shared" si="2"/>
        <v>0.10544891051405503</v>
      </c>
      <c r="W9" s="56">
        <f t="shared" si="4"/>
        <v>5.0414177215189868</v>
      </c>
    </row>
    <row r="10" spans="1:23" x14ac:dyDescent="0.25">
      <c r="A10" s="39" t="s">
        <v>160</v>
      </c>
      <c r="B10" s="9">
        <v>2014</v>
      </c>
      <c r="C10" s="63">
        <v>7</v>
      </c>
      <c r="D10" t="s">
        <v>20</v>
      </c>
      <c r="E10" s="42">
        <v>13</v>
      </c>
      <c r="F10" s="9">
        <v>208</v>
      </c>
      <c r="G10" t="s">
        <v>161</v>
      </c>
      <c r="H10" t="s">
        <v>145</v>
      </c>
      <c r="I10" t="s">
        <v>159</v>
      </c>
      <c r="J10" s="9">
        <v>0.5</v>
      </c>
      <c r="K10" s="9" t="s">
        <v>209</v>
      </c>
      <c r="L10" t="s">
        <v>149</v>
      </c>
      <c r="M10" s="39" t="s">
        <v>150</v>
      </c>
      <c r="N10" s="9">
        <v>4</v>
      </c>
      <c r="O10" s="43" t="s">
        <v>162</v>
      </c>
      <c r="P10" s="9">
        <v>1.28</v>
      </c>
      <c r="Q10" s="49">
        <f t="shared" ref="Q10:Q11" si="5">P10/SQRT(E10)</f>
        <v>0.35500812558414668</v>
      </c>
      <c r="R10" s="45">
        <f t="shared" si="3"/>
        <v>8.1770414201183431E-2</v>
      </c>
      <c r="S10" s="46">
        <f t="shared" si="0"/>
        <v>0.33234803246175437</v>
      </c>
      <c r="T10" s="46">
        <f t="shared" si="1"/>
        <v>7.166479035468136E-2</v>
      </c>
      <c r="U10" s="34">
        <f t="shared" si="2"/>
        <v>0.26770280229142424</v>
      </c>
      <c r="W10" s="56">
        <f t="shared" si="4"/>
        <v>1.1982978723404258</v>
      </c>
    </row>
    <row r="11" spans="1:23" x14ac:dyDescent="0.25">
      <c r="C11" s="63">
        <v>7</v>
      </c>
      <c r="E11" s="42">
        <v>13</v>
      </c>
      <c r="I11" t="s">
        <v>159</v>
      </c>
      <c r="K11" s="9" t="s">
        <v>173</v>
      </c>
      <c r="O11" s="43" t="s">
        <v>162</v>
      </c>
      <c r="P11" s="9">
        <v>1.67</v>
      </c>
      <c r="Q11" s="49">
        <f t="shared" si="5"/>
        <v>0.46317466384806633</v>
      </c>
      <c r="R11" s="45">
        <f t="shared" si="3"/>
        <v>8.5174260355029591E-2</v>
      </c>
      <c r="S11" s="46">
        <f t="shared" si="0"/>
        <v>0.43361032360244506</v>
      </c>
      <c r="T11" s="46">
        <f t="shared" si="1"/>
        <v>7.4647971049043596E-2</v>
      </c>
      <c r="U11" s="34">
        <f t="shared" si="2"/>
        <v>0.27321780880653368</v>
      </c>
      <c r="W11" s="56">
        <f t="shared" si="4"/>
        <v>1.5634042553191489</v>
      </c>
    </row>
    <row r="12" spans="1:23" x14ac:dyDescent="0.25">
      <c r="A12" t="s">
        <v>163</v>
      </c>
      <c r="B12" s="9">
        <v>2017</v>
      </c>
      <c r="C12" s="63">
        <v>8</v>
      </c>
      <c r="D12" t="s">
        <v>20</v>
      </c>
      <c r="E12" s="9">
        <v>40</v>
      </c>
      <c r="F12" s="9">
        <v>100</v>
      </c>
      <c r="G12" t="s">
        <v>165</v>
      </c>
      <c r="H12" t="s">
        <v>164</v>
      </c>
      <c r="I12" t="s">
        <v>147</v>
      </c>
      <c r="J12" s="9">
        <v>0.5</v>
      </c>
      <c r="K12" s="9" t="s">
        <v>144</v>
      </c>
      <c r="L12" t="s">
        <v>149</v>
      </c>
      <c r="M12" t="s">
        <v>149</v>
      </c>
      <c r="N12" s="9">
        <v>2</v>
      </c>
      <c r="O12" s="43" t="s">
        <v>190</v>
      </c>
      <c r="P12" s="9">
        <v>4.1500000000000004</v>
      </c>
      <c r="Q12" s="45">
        <v>0.56000000000000005</v>
      </c>
      <c r="R12" s="45">
        <f t="shared" si="3"/>
        <v>2.8920000000000001E-2</v>
      </c>
      <c r="S12" s="46">
        <f t="shared" si="0"/>
        <v>0.54916129032258065</v>
      </c>
      <c r="T12" s="46">
        <f t="shared" si="1"/>
        <v>2.7811349843912588E-2</v>
      </c>
      <c r="U12" s="34">
        <f t="shared" si="2"/>
        <v>0.16676735245218888</v>
      </c>
      <c r="V12" t="s">
        <v>166</v>
      </c>
      <c r="W12" s="56">
        <f t="shared" si="4"/>
        <v>3.4732009604326772</v>
      </c>
    </row>
    <row r="13" spans="1:23" x14ac:dyDescent="0.25">
      <c r="A13" t="s">
        <v>163</v>
      </c>
      <c r="B13" s="9">
        <v>2015</v>
      </c>
      <c r="C13" s="64">
        <v>9</v>
      </c>
      <c r="D13" t="s">
        <v>20</v>
      </c>
      <c r="E13" s="9">
        <v>164</v>
      </c>
      <c r="G13" t="s">
        <v>167</v>
      </c>
      <c r="H13" t="s">
        <v>168</v>
      </c>
      <c r="I13" t="s">
        <v>147</v>
      </c>
      <c r="J13" s="9">
        <v>0.5</v>
      </c>
      <c r="K13" s="9" t="s">
        <v>101</v>
      </c>
      <c r="L13" t="s">
        <v>149</v>
      </c>
      <c r="M13" t="s">
        <v>149</v>
      </c>
      <c r="N13" s="9">
        <v>10</v>
      </c>
      <c r="O13" s="43" t="s">
        <v>170</v>
      </c>
      <c r="Q13" s="54">
        <v>0.105</v>
      </c>
      <c r="R13" s="45">
        <f t="shared" si="3"/>
        <v>6.1311737804878048E-3</v>
      </c>
      <c r="S13" s="48">
        <f t="shared" si="0"/>
        <v>0.10451612903225806</v>
      </c>
      <c r="T13" s="46">
        <f t="shared" si="1"/>
        <v>6.0747954703314786E-3</v>
      </c>
      <c r="U13" s="34">
        <f t="shared" si="2"/>
        <v>7.7940974271120567E-2</v>
      </c>
      <c r="V13" s="39" t="s">
        <v>169</v>
      </c>
      <c r="W13" s="56">
        <f t="shared" si="4"/>
        <v>1.3384595180182211</v>
      </c>
    </row>
    <row r="14" spans="1:23" x14ac:dyDescent="0.25">
      <c r="C14" s="64">
        <v>10</v>
      </c>
      <c r="E14" s="9">
        <v>164</v>
      </c>
      <c r="I14" t="s">
        <v>147</v>
      </c>
      <c r="K14" s="9" t="s">
        <v>101</v>
      </c>
      <c r="O14" s="43"/>
      <c r="Q14" s="54">
        <v>1E-3</v>
      </c>
      <c r="R14" s="45">
        <f t="shared" si="3"/>
        <v>6.0975640243902439E-3</v>
      </c>
      <c r="S14" s="46">
        <f t="shared" si="0"/>
        <v>9.9539170506912438E-4</v>
      </c>
      <c r="T14" s="46">
        <f t="shared" si="1"/>
        <v>6.0414947678215977E-3</v>
      </c>
      <c r="U14" s="34">
        <f t="shared" si="2"/>
        <v>7.7727052998435478E-2</v>
      </c>
      <c r="W14" s="56">
        <f t="shared" si="4"/>
        <v>1.2747233504935439E-2</v>
      </c>
    </row>
    <row r="15" spans="1:23" x14ac:dyDescent="0.25">
      <c r="A15" t="s">
        <v>163</v>
      </c>
      <c r="B15" s="9">
        <v>2014</v>
      </c>
      <c r="C15" s="64">
        <v>11</v>
      </c>
      <c r="D15" t="s">
        <v>20</v>
      </c>
      <c r="E15" s="9">
        <v>143</v>
      </c>
      <c r="F15" s="9">
        <v>143</v>
      </c>
      <c r="G15" t="s">
        <v>211</v>
      </c>
      <c r="H15" t="s">
        <v>168</v>
      </c>
      <c r="I15" t="s">
        <v>147</v>
      </c>
      <c r="J15" s="9">
        <v>0.5</v>
      </c>
      <c r="K15" s="9" t="s">
        <v>101</v>
      </c>
      <c r="L15" t="s">
        <v>149</v>
      </c>
      <c r="M15" t="s">
        <v>149</v>
      </c>
      <c r="N15" s="9">
        <v>10</v>
      </c>
      <c r="O15" s="43" t="s">
        <v>170</v>
      </c>
      <c r="Q15" s="54">
        <v>0.13800000000000001</v>
      </c>
      <c r="R15" s="45">
        <f t="shared" si="3"/>
        <v>7.0595944055944059E-3</v>
      </c>
      <c r="S15" s="46">
        <f t="shared" si="0"/>
        <v>0.13726984126984126</v>
      </c>
      <c r="T15" s="46">
        <f t="shared" si="1"/>
        <v>6.9850873343783393E-3</v>
      </c>
      <c r="U15" s="34">
        <f t="shared" si="2"/>
        <v>8.3576834914815601E-2</v>
      </c>
      <c r="V15" s="39" t="s">
        <v>169</v>
      </c>
      <c r="W15" s="56">
        <f t="shared" si="4"/>
        <v>1.6415085540689029</v>
      </c>
    </row>
    <row r="16" spans="1:23" x14ac:dyDescent="0.25">
      <c r="C16" s="64">
        <v>12</v>
      </c>
      <c r="D16" t="s">
        <v>20</v>
      </c>
      <c r="E16" s="9">
        <v>145</v>
      </c>
      <c r="K16" s="9" t="s">
        <v>101</v>
      </c>
      <c r="O16" s="43" t="s">
        <v>170</v>
      </c>
      <c r="Q16" s="54">
        <v>0.35799999999999998</v>
      </c>
      <c r="R16" s="45">
        <f t="shared" si="3"/>
        <v>7.3384965517241376E-3</v>
      </c>
      <c r="S16" s="46">
        <f t="shared" si="0"/>
        <v>0.35613217391304347</v>
      </c>
      <c r="T16" s="46">
        <f t="shared" si="1"/>
        <v>7.2621206980092558E-3</v>
      </c>
      <c r="U16" s="34">
        <f t="shared" si="2"/>
        <v>8.5218077295895714E-2</v>
      </c>
      <c r="W16" s="56">
        <f t="shared" si="4"/>
        <v>4.2883992547248191</v>
      </c>
    </row>
    <row r="17" spans="1:23" x14ac:dyDescent="0.25">
      <c r="A17" s="39" t="s">
        <v>188</v>
      </c>
      <c r="B17" s="9">
        <v>2011</v>
      </c>
      <c r="C17" s="63">
        <v>13</v>
      </c>
      <c r="D17" t="s">
        <v>172</v>
      </c>
      <c r="E17" s="9">
        <v>16</v>
      </c>
      <c r="F17" s="9">
        <v>100</v>
      </c>
      <c r="G17" t="s">
        <v>177</v>
      </c>
      <c r="H17" t="s">
        <v>145</v>
      </c>
      <c r="I17" t="s">
        <v>159</v>
      </c>
      <c r="J17" s="9">
        <v>0.32</v>
      </c>
      <c r="K17" s="9" t="s">
        <v>144</v>
      </c>
      <c r="L17" t="s">
        <v>150</v>
      </c>
      <c r="M17" s="39" t="s">
        <v>150</v>
      </c>
      <c r="N17" s="9">
        <v>1</v>
      </c>
      <c r="O17" s="41" t="s">
        <v>156</v>
      </c>
      <c r="P17" s="9">
        <v>0.04</v>
      </c>
      <c r="Q17" s="45">
        <v>0.11</v>
      </c>
      <c r="R17" s="45">
        <f t="shared" si="3"/>
        <v>6.2878125000000007E-2</v>
      </c>
      <c r="S17" s="46">
        <f t="shared" si="0"/>
        <v>0.10440677966101695</v>
      </c>
      <c r="T17" s="46">
        <f t="shared" si="1"/>
        <v>5.6646308532031037E-2</v>
      </c>
      <c r="U17" s="34">
        <f t="shared" si="2"/>
        <v>0.23800484980779496</v>
      </c>
      <c r="W17" s="56">
        <f t="shared" si="4"/>
        <v>0.41762711864406782</v>
      </c>
    </row>
    <row r="18" spans="1:23" x14ac:dyDescent="0.25">
      <c r="A18" t="s">
        <v>178</v>
      </c>
      <c r="B18" s="9">
        <v>2014</v>
      </c>
      <c r="C18" s="63">
        <v>14</v>
      </c>
      <c r="D18" t="s">
        <v>172</v>
      </c>
      <c r="E18" s="9">
        <v>45</v>
      </c>
      <c r="F18" s="9">
        <v>15</v>
      </c>
      <c r="G18" t="s">
        <v>39</v>
      </c>
      <c r="H18" t="s">
        <v>174</v>
      </c>
      <c r="I18" t="s">
        <v>147</v>
      </c>
      <c r="J18" s="9">
        <v>0.3</v>
      </c>
      <c r="K18" s="9" t="s">
        <v>173</v>
      </c>
      <c r="L18" t="s">
        <v>149</v>
      </c>
      <c r="M18" s="39" t="s">
        <v>150</v>
      </c>
      <c r="N18" s="9">
        <v>6</v>
      </c>
      <c r="O18" s="9" t="s">
        <v>135</v>
      </c>
      <c r="P18" s="9">
        <v>2.13</v>
      </c>
      <c r="Q18" s="49">
        <f t="shared" ref="Q18:Q20" si="6">P18/SQRT(E18)</f>
        <v>0.31752165280497008</v>
      </c>
      <c r="R18" s="45">
        <f t="shared" si="3"/>
        <v>2.3342444444444443E-2</v>
      </c>
      <c r="S18" s="46">
        <f t="shared" si="0"/>
        <v>0.31207842447117062</v>
      </c>
      <c r="T18" s="46">
        <f t="shared" si="1"/>
        <v>2.2548991883900225E-2</v>
      </c>
      <c r="U18" s="34">
        <f t="shared" si="2"/>
        <v>0.15016321747984832</v>
      </c>
      <c r="W18" s="56">
        <f t="shared" si="4"/>
        <v>2.0934857142857144</v>
      </c>
    </row>
    <row r="19" spans="1:23" x14ac:dyDescent="0.25">
      <c r="A19" t="s">
        <v>171</v>
      </c>
      <c r="B19" s="9">
        <v>2009</v>
      </c>
      <c r="C19" s="64">
        <v>15</v>
      </c>
      <c r="D19" t="s">
        <v>172</v>
      </c>
      <c r="E19" s="9">
        <v>21</v>
      </c>
      <c r="F19" s="9">
        <v>26</v>
      </c>
      <c r="G19" t="s">
        <v>161</v>
      </c>
      <c r="H19" t="s">
        <v>168</v>
      </c>
      <c r="I19" t="s">
        <v>159</v>
      </c>
      <c r="J19" s="9">
        <v>0.5</v>
      </c>
      <c r="K19" s="9" t="s">
        <v>173</v>
      </c>
      <c r="L19" t="s">
        <v>149</v>
      </c>
      <c r="M19" t="s">
        <v>149</v>
      </c>
      <c r="N19" s="9">
        <v>4</v>
      </c>
      <c r="O19" s="9" t="s">
        <v>162</v>
      </c>
      <c r="P19" s="9">
        <v>1.84</v>
      </c>
      <c r="Q19" s="51">
        <f t="shared" si="6"/>
        <v>0.40152091803422602</v>
      </c>
      <c r="R19" s="45">
        <f t="shared" si="3"/>
        <v>5.1457596371882082E-2</v>
      </c>
      <c r="S19" s="46">
        <f t="shared" si="0"/>
        <v>0.38627328823545792</v>
      </c>
      <c r="T19" s="46">
        <f t="shared" si="1"/>
        <v>4.7623630290657096E-2</v>
      </c>
      <c r="U19" s="34">
        <f t="shared" si="2"/>
        <v>0.21822839020314724</v>
      </c>
      <c r="W19" s="56">
        <f t="shared" si="4"/>
        <v>1.7701265822784811</v>
      </c>
    </row>
    <row r="20" spans="1:23" x14ac:dyDescent="0.25">
      <c r="C20" s="64">
        <v>16</v>
      </c>
      <c r="E20" s="9">
        <v>19</v>
      </c>
      <c r="K20" s="9" t="s">
        <v>173</v>
      </c>
      <c r="P20" s="9">
        <v>0.08</v>
      </c>
      <c r="Q20" s="51">
        <f t="shared" si="6"/>
        <v>1.8353258709644941E-2</v>
      </c>
      <c r="R20" s="45">
        <f t="shared" si="3"/>
        <v>5.2640443213296396E-2</v>
      </c>
      <c r="S20" s="46">
        <f t="shared" si="0"/>
        <v>1.7577768905012055E-2</v>
      </c>
      <c r="T20" s="46">
        <f t="shared" si="1"/>
        <v>4.8285937198627761E-2</v>
      </c>
      <c r="U20" s="34">
        <f t="shared" si="2"/>
        <v>0.21974061344828308</v>
      </c>
      <c r="W20" s="56">
        <f t="shared" si="4"/>
        <v>7.6619718309859156E-2</v>
      </c>
    </row>
    <row r="21" spans="1:23" x14ac:dyDescent="0.25">
      <c r="A21" t="s">
        <v>206</v>
      </c>
      <c r="B21" s="9">
        <v>2014</v>
      </c>
      <c r="C21" s="63">
        <v>17</v>
      </c>
      <c r="D21" t="s">
        <v>172</v>
      </c>
      <c r="E21" s="9">
        <v>60</v>
      </c>
      <c r="G21" t="s">
        <v>176</v>
      </c>
      <c r="H21" t="s">
        <v>174</v>
      </c>
      <c r="I21" t="s">
        <v>147</v>
      </c>
      <c r="J21" s="9">
        <v>0.2</v>
      </c>
      <c r="K21" s="9" t="s">
        <v>175</v>
      </c>
      <c r="L21" t="s">
        <v>149</v>
      </c>
      <c r="M21" t="s">
        <v>149</v>
      </c>
      <c r="N21" s="9">
        <v>2.5</v>
      </c>
      <c r="O21" s="9" t="s">
        <v>170</v>
      </c>
      <c r="Q21" s="45">
        <v>-0.52</v>
      </c>
      <c r="R21" s="45">
        <f t="shared" si="3"/>
        <v>1.8919999999999999E-2</v>
      </c>
      <c r="S21" s="46">
        <f t="shared" si="0"/>
        <v>-0.51336170212765964</v>
      </c>
      <c r="T21" s="46">
        <f t="shared" si="1"/>
        <v>1.8440019556360345E-2</v>
      </c>
      <c r="U21" s="34">
        <f t="shared" si="2"/>
        <v>0.13579403358159867</v>
      </c>
      <c r="W21" s="56">
        <f t="shared" si="4"/>
        <v>-3.9764826458422369</v>
      </c>
    </row>
    <row r="22" spans="1:23" x14ac:dyDescent="0.25">
      <c r="A22" t="s">
        <v>207</v>
      </c>
      <c r="C22" s="63">
        <v>18</v>
      </c>
      <c r="D22" t="s">
        <v>172</v>
      </c>
      <c r="E22" s="9">
        <v>60</v>
      </c>
      <c r="G22" t="s">
        <v>176</v>
      </c>
      <c r="H22" t="s">
        <v>174</v>
      </c>
      <c r="I22" t="s">
        <v>147</v>
      </c>
      <c r="J22" s="9">
        <v>0.2</v>
      </c>
      <c r="K22" s="9" t="s">
        <v>175</v>
      </c>
      <c r="L22" t="s">
        <v>149</v>
      </c>
      <c r="M22" t="s">
        <v>149</v>
      </c>
      <c r="N22" s="9">
        <v>1.25</v>
      </c>
      <c r="O22" s="9" t="s">
        <v>170</v>
      </c>
      <c r="Q22" s="45">
        <v>0.42</v>
      </c>
      <c r="R22" s="45">
        <f t="shared" si="3"/>
        <v>1.8136666666666666E-2</v>
      </c>
      <c r="S22" s="46">
        <f>Q22*(1-(3/(4*(E22-1)-1)))</f>
        <v>0.41463829787234041</v>
      </c>
      <c r="T22" s="46">
        <f t="shared" si="1"/>
        <v>1.767655856345254E-2</v>
      </c>
      <c r="U22" s="34">
        <f t="shared" si="2"/>
        <v>0.13295321945501185</v>
      </c>
      <c r="W22" s="56">
        <f t="shared" si="4"/>
        <v>3.2117744447187295</v>
      </c>
    </row>
    <row r="23" spans="1:23" x14ac:dyDescent="0.25">
      <c r="A23" s="39" t="s">
        <v>186</v>
      </c>
      <c r="B23" s="9">
        <v>2015</v>
      </c>
      <c r="C23" s="63">
        <v>19</v>
      </c>
      <c r="D23" t="s">
        <v>20</v>
      </c>
      <c r="E23" s="9">
        <v>37</v>
      </c>
      <c r="G23" t="s">
        <v>182</v>
      </c>
      <c r="H23" t="s">
        <v>174</v>
      </c>
      <c r="I23" t="s">
        <v>147</v>
      </c>
      <c r="J23" s="9">
        <v>0.5</v>
      </c>
      <c r="K23" s="9" t="s">
        <v>25</v>
      </c>
      <c r="L23" t="s">
        <v>150</v>
      </c>
      <c r="M23" s="39" t="s">
        <v>150</v>
      </c>
      <c r="N23" s="9">
        <v>5</v>
      </c>
      <c r="O23" s="9" t="s">
        <v>170</v>
      </c>
      <c r="Q23" s="45">
        <v>-8.9999999999999993E-3</v>
      </c>
      <c r="R23" s="45">
        <f t="shared" si="3"/>
        <v>2.7028121621621624E-2</v>
      </c>
      <c r="S23" s="48">
        <f>Q23*(1-(3/(4*(E23-1)-1)))</f>
        <v>-8.8111888111888116E-3</v>
      </c>
      <c r="T23" s="46">
        <f t="shared" si="1"/>
        <v>2.5905970159117019E-2</v>
      </c>
      <c r="U23" s="34">
        <f t="shared" si="2"/>
        <v>0.1609533167074137</v>
      </c>
      <c r="W23" s="56">
        <f t="shared" si="4"/>
        <v>-5.3596369148082218E-2</v>
      </c>
    </row>
    <row r="24" spans="1:23" x14ac:dyDescent="0.25">
      <c r="C24" s="63">
        <v>19</v>
      </c>
      <c r="E24" s="9">
        <v>38</v>
      </c>
      <c r="I24" t="s">
        <v>147</v>
      </c>
      <c r="K24" s="9" t="s">
        <v>183</v>
      </c>
      <c r="Q24" s="45">
        <v>0.01</v>
      </c>
      <c r="R24" s="45">
        <f t="shared" si="3"/>
        <v>2.6317105263157892E-2</v>
      </c>
      <c r="S24" s="46">
        <f t="shared" si="0"/>
        <v>9.7959183673469383E-3</v>
      </c>
      <c r="T24" s="46">
        <f t="shared" si="1"/>
        <v>2.5253898594883709E-2</v>
      </c>
      <c r="U24" s="34">
        <f t="shared" si="2"/>
        <v>0.15891475260303464</v>
      </c>
      <c r="W24" s="56">
        <f t="shared" si="4"/>
        <v>6.0386096355614455E-2</v>
      </c>
    </row>
    <row r="25" spans="1:23" x14ac:dyDescent="0.25">
      <c r="C25" s="63">
        <v>19</v>
      </c>
      <c r="E25" s="9">
        <v>35</v>
      </c>
      <c r="I25" t="s">
        <v>147</v>
      </c>
      <c r="K25" s="9" t="s">
        <v>184</v>
      </c>
      <c r="Q25" s="45">
        <v>-7.0000000000000001E-3</v>
      </c>
      <c r="R25" s="45">
        <f t="shared" si="3"/>
        <v>2.857212857142857E-2</v>
      </c>
      <c r="S25" s="46">
        <f t="shared" si="0"/>
        <v>-6.8444444444444447E-3</v>
      </c>
      <c r="T25" s="46">
        <f t="shared" si="1"/>
        <v>2.7316365883597881E-2</v>
      </c>
      <c r="U25" s="34">
        <f t="shared" si="2"/>
        <v>0.16527663441514617</v>
      </c>
      <c r="W25" s="56">
        <f t="shared" si="4"/>
        <v>-4.0492279404326266E-2</v>
      </c>
    </row>
    <row r="26" spans="1:23" x14ac:dyDescent="0.25">
      <c r="C26" s="63">
        <v>19</v>
      </c>
      <c r="E26" s="9">
        <v>31</v>
      </c>
      <c r="I26" t="s">
        <v>147</v>
      </c>
      <c r="K26" s="9" t="s">
        <v>185</v>
      </c>
      <c r="Q26" s="45">
        <v>7.0000000000000007E-2</v>
      </c>
      <c r="R26" s="45">
        <f t="shared" si="3"/>
        <v>3.2337096774193545E-2</v>
      </c>
      <c r="S26" s="46">
        <f t="shared" si="0"/>
        <v>6.8235294117647061E-2</v>
      </c>
      <c r="T26" s="46">
        <f t="shared" si="1"/>
        <v>3.0727206708110185E-2</v>
      </c>
      <c r="U26" s="34">
        <f t="shared" si="2"/>
        <v>0.17529177592833664</v>
      </c>
      <c r="W26" s="56">
        <f t="shared" si="4"/>
        <v>0.37991803887546033</v>
      </c>
    </row>
    <row r="27" spans="1:23" x14ac:dyDescent="0.25">
      <c r="A27" t="s">
        <v>187</v>
      </c>
      <c r="B27" s="9">
        <v>2015</v>
      </c>
      <c r="C27" s="63">
        <v>20</v>
      </c>
      <c r="D27" t="s">
        <v>20</v>
      </c>
      <c r="E27" s="9">
        <v>944</v>
      </c>
      <c r="F27" s="9">
        <v>200</v>
      </c>
      <c r="G27" t="s">
        <v>39</v>
      </c>
      <c r="H27" t="s">
        <v>174</v>
      </c>
      <c r="I27" t="s">
        <v>159</v>
      </c>
      <c r="J27" s="9">
        <v>0.5</v>
      </c>
      <c r="K27" s="9" t="s">
        <v>25</v>
      </c>
      <c r="L27" t="s">
        <v>149</v>
      </c>
      <c r="M27" t="s">
        <v>149</v>
      </c>
      <c r="N27" s="9">
        <v>6</v>
      </c>
      <c r="O27" s="9" t="s">
        <v>151</v>
      </c>
      <c r="P27" s="9">
        <v>1.66</v>
      </c>
      <c r="Q27" s="45">
        <v>0.05</v>
      </c>
      <c r="R27" s="45">
        <f t="shared" si="3"/>
        <v>1.0606461864406779E-3</v>
      </c>
      <c r="S27" s="46">
        <f t="shared" si="0"/>
        <v>4.996022275258552E-2</v>
      </c>
      <c r="T27" s="46">
        <f t="shared" si="1"/>
        <v>1.0589592742838237E-3</v>
      </c>
      <c r="U27" s="34">
        <f>SQRT(T27)</f>
        <v>3.2541654449087611E-2</v>
      </c>
      <c r="W27" s="56">
        <f t="shared" si="4"/>
        <v>1.5350070102343629</v>
      </c>
    </row>
    <row r="28" spans="1:23" x14ac:dyDescent="0.25">
      <c r="A28" t="s">
        <v>197</v>
      </c>
      <c r="B28" s="9">
        <v>2011</v>
      </c>
      <c r="C28" s="63">
        <v>21</v>
      </c>
      <c r="D28" t="s">
        <v>20</v>
      </c>
      <c r="E28" s="9">
        <v>80</v>
      </c>
      <c r="F28" s="9">
        <v>20</v>
      </c>
      <c r="G28" t="s">
        <v>200</v>
      </c>
      <c r="H28" t="s">
        <v>145</v>
      </c>
      <c r="I28" t="s">
        <v>147</v>
      </c>
      <c r="J28" s="9">
        <v>0.5</v>
      </c>
      <c r="K28" s="9" t="s">
        <v>198</v>
      </c>
      <c r="L28" t="s">
        <v>150</v>
      </c>
      <c r="M28" s="39" t="s">
        <v>150</v>
      </c>
      <c r="N28" s="9">
        <v>2</v>
      </c>
      <c r="O28" s="9" t="s">
        <v>151</v>
      </c>
      <c r="Q28" s="45">
        <v>0.33</v>
      </c>
      <c r="R28" s="45">
        <f t="shared" si="3"/>
        <v>1.3180625000000001E-2</v>
      </c>
      <c r="S28" s="46">
        <f t="shared" si="0"/>
        <v>0.3268571428571429</v>
      </c>
      <c r="T28" s="46">
        <f t="shared" si="1"/>
        <v>1.2930760997732429E-2</v>
      </c>
      <c r="U28" s="34">
        <f>SQRT(T28)</f>
        <v>0.11371350402539018</v>
      </c>
      <c r="W28" s="56">
        <f t="shared" si="4"/>
        <v>2.9234991614397257</v>
      </c>
    </row>
    <row r="29" spans="1:23" x14ac:dyDescent="0.25">
      <c r="A29" t="s">
        <v>202</v>
      </c>
      <c r="B29" s="9">
        <v>2014</v>
      </c>
      <c r="C29" s="63">
        <v>22</v>
      </c>
      <c r="D29" t="s">
        <v>20</v>
      </c>
      <c r="E29" s="9">
        <v>100</v>
      </c>
      <c r="F29" s="9">
        <v>20</v>
      </c>
      <c r="G29" t="s">
        <v>199</v>
      </c>
      <c r="H29" t="s">
        <v>145</v>
      </c>
      <c r="I29" t="s">
        <v>147</v>
      </c>
      <c r="J29" s="9">
        <v>0.5</v>
      </c>
      <c r="K29" s="9" t="s">
        <v>198</v>
      </c>
      <c r="L29" t="s">
        <v>150</v>
      </c>
      <c r="M29" s="39" t="s">
        <v>150</v>
      </c>
      <c r="N29" s="9">
        <v>5</v>
      </c>
      <c r="O29" s="9" t="s">
        <v>208</v>
      </c>
      <c r="Q29" s="45">
        <v>0.43</v>
      </c>
      <c r="R29" s="45">
        <f t="shared" si="3"/>
        <v>1.09245E-2</v>
      </c>
      <c r="S29" s="46">
        <f t="shared" si="0"/>
        <v>0.42673417721518986</v>
      </c>
      <c r="T29" s="48">
        <f t="shared" si="1"/>
        <v>1.0759188386476526E-2</v>
      </c>
      <c r="U29" s="34">
        <f>SQRT(T29)</f>
        <v>0.10372650763655607</v>
      </c>
      <c r="V29" s="39" t="s">
        <v>169</v>
      </c>
      <c r="W29" s="56">
        <f t="shared" si="4"/>
        <v>4.2673417721518989</v>
      </c>
    </row>
    <row r="30" spans="1:23" x14ac:dyDescent="0.25">
      <c r="A30" t="s">
        <v>203</v>
      </c>
      <c r="C30" s="63">
        <v>23</v>
      </c>
      <c r="D30" t="s">
        <v>20</v>
      </c>
      <c r="E30" s="9">
        <v>100</v>
      </c>
      <c r="F30" s="9">
        <v>20</v>
      </c>
      <c r="G30" t="s">
        <v>199</v>
      </c>
      <c r="H30" t="s">
        <v>145</v>
      </c>
      <c r="I30" t="s">
        <v>147</v>
      </c>
      <c r="J30" s="9">
        <v>0.5</v>
      </c>
      <c r="K30" s="9" t="s">
        <v>198</v>
      </c>
      <c r="L30" t="s">
        <v>150</v>
      </c>
      <c r="M30" s="39"/>
      <c r="N30" s="9">
        <v>5</v>
      </c>
      <c r="O30" s="9" t="s">
        <v>208</v>
      </c>
      <c r="Q30" s="55">
        <v>0.65</v>
      </c>
      <c r="R30" s="45">
        <f t="shared" si="3"/>
        <v>1.21125E-2</v>
      </c>
      <c r="S30" s="46">
        <f t="shared" si="0"/>
        <v>0.64506329113924055</v>
      </c>
      <c r="T30" s="46">
        <f t="shared" si="1"/>
        <v>1.1929211344335843E-2</v>
      </c>
      <c r="U30" s="34">
        <f>SQRT(T30)</f>
        <v>0.10922092905819765</v>
      </c>
      <c r="W30" s="56">
        <f t="shared" si="4"/>
        <v>6.4506329113924057</v>
      </c>
    </row>
    <row r="31" spans="1:23" x14ac:dyDescent="0.25">
      <c r="A31" t="s">
        <v>202</v>
      </c>
      <c r="B31" s="9">
        <v>2015</v>
      </c>
      <c r="C31" s="63">
        <v>24</v>
      </c>
      <c r="D31" t="s">
        <v>20</v>
      </c>
      <c r="E31" s="9">
        <v>100</v>
      </c>
      <c r="F31" s="9">
        <v>20</v>
      </c>
      <c r="G31" t="s">
        <v>200</v>
      </c>
      <c r="H31" t="s">
        <v>145</v>
      </c>
      <c r="I31" t="s">
        <v>147</v>
      </c>
      <c r="J31" s="9">
        <v>0.5</v>
      </c>
      <c r="K31" s="9" t="s">
        <v>201</v>
      </c>
      <c r="L31" t="s">
        <v>150</v>
      </c>
      <c r="M31" s="39" t="s">
        <v>150</v>
      </c>
      <c r="N31" s="9">
        <v>5</v>
      </c>
      <c r="O31" s="9" t="s">
        <v>151</v>
      </c>
      <c r="Q31" s="45">
        <v>0.38</v>
      </c>
      <c r="R31" s="45">
        <f t="shared" si="3"/>
        <v>1.0722000000000001E-2</v>
      </c>
      <c r="S31" s="46">
        <f t="shared" si="0"/>
        <v>0.37711392405063288</v>
      </c>
      <c r="T31" s="46">
        <f t="shared" si="1"/>
        <v>1.0559752655023234E-2</v>
      </c>
      <c r="U31" s="34">
        <f>SQRT(T31)</f>
        <v>0.10276065713600334</v>
      </c>
      <c r="W31" s="56">
        <f t="shared" si="4"/>
        <v>3.7711392405063289</v>
      </c>
    </row>
    <row r="32" spans="1:23" x14ac:dyDescent="0.25">
      <c r="C32" s="63">
        <v>24</v>
      </c>
      <c r="E32" s="9">
        <v>100</v>
      </c>
      <c r="K32" s="9" t="s">
        <v>201</v>
      </c>
      <c r="O32" s="9" t="s">
        <v>151</v>
      </c>
      <c r="Q32" s="45">
        <v>0.68</v>
      </c>
      <c r="R32" s="45">
        <f t="shared" ref="R32:R36" si="7">(1/E32+Q32^2/(2*E32))*(2*(1-0.5))</f>
        <v>1.2312E-2</v>
      </c>
      <c r="S32" s="46">
        <f t="shared" ref="S32:S36" si="8">Q32*(1-(3/(4*(E32-1)-1)))</f>
        <v>0.67483544303797471</v>
      </c>
      <c r="T32" s="46">
        <f t="shared" ref="T32:T36" si="9">(1-(3/(4*(E32-1)-1)))^2*R32</f>
        <v>1.2125692472360198E-2</v>
      </c>
      <c r="U32" s="34">
        <f t="shared" ref="U32:U37" si="10">SQRT(T32)</f>
        <v>0.11011672203784581</v>
      </c>
      <c r="W32" s="56">
        <f t="shared" si="4"/>
        <v>6.7483544303797469</v>
      </c>
    </row>
    <row r="33" spans="1:23" x14ac:dyDescent="0.25">
      <c r="A33" t="s">
        <v>203</v>
      </c>
      <c r="C33" s="63">
        <v>25</v>
      </c>
      <c r="E33" s="9">
        <v>100</v>
      </c>
      <c r="K33" s="9" t="s">
        <v>101</v>
      </c>
      <c r="L33" t="s">
        <v>150</v>
      </c>
      <c r="N33" s="9">
        <v>5</v>
      </c>
      <c r="O33" s="9" t="s">
        <v>151</v>
      </c>
      <c r="Q33" s="45">
        <v>0.45</v>
      </c>
      <c r="R33" s="45">
        <f t="shared" si="7"/>
        <v>1.10125E-2</v>
      </c>
      <c r="S33" s="46">
        <f t="shared" si="8"/>
        <v>0.44658227848101267</v>
      </c>
      <c r="T33" s="46">
        <f t="shared" si="9"/>
        <v>1.0845856753725364E-2</v>
      </c>
      <c r="U33" s="34">
        <f t="shared" si="10"/>
        <v>0.10414344316242556</v>
      </c>
      <c r="W33" s="56">
        <f t="shared" si="4"/>
        <v>4.4658227848101264</v>
      </c>
    </row>
    <row r="34" spans="1:23" x14ac:dyDescent="0.25">
      <c r="C34" s="63">
        <v>25</v>
      </c>
      <c r="E34" s="9">
        <v>100</v>
      </c>
      <c r="K34" s="9" t="s">
        <v>101</v>
      </c>
      <c r="O34" s="9" t="s">
        <v>151</v>
      </c>
      <c r="Q34" s="45">
        <v>0.52</v>
      </c>
      <c r="R34" s="45">
        <f t="shared" si="7"/>
        <v>1.1352000000000001E-2</v>
      </c>
      <c r="S34" s="46">
        <f t="shared" si="8"/>
        <v>0.51605063291139242</v>
      </c>
      <c r="T34" s="46">
        <f t="shared" si="9"/>
        <v>1.1180219375100145E-2</v>
      </c>
      <c r="U34" s="34">
        <f t="shared" si="10"/>
        <v>0.10573655647457102</v>
      </c>
      <c r="W34" s="56">
        <f t="shared" si="4"/>
        <v>5.1605063291139244</v>
      </c>
    </row>
    <row r="35" spans="1:23" x14ac:dyDescent="0.25">
      <c r="A35" t="s">
        <v>204</v>
      </c>
      <c r="C35" s="63">
        <v>26</v>
      </c>
      <c r="E35" s="9">
        <v>80</v>
      </c>
      <c r="K35" s="9" t="s">
        <v>198</v>
      </c>
      <c r="L35" t="s">
        <v>150</v>
      </c>
      <c r="N35" s="9">
        <v>5</v>
      </c>
      <c r="O35" s="9" t="s">
        <v>151</v>
      </c>
      <c r="Q35" s="45">
        <v>0.26</v>
      </c>
      <c r="R35" s="45">
        <f t="shared" si="7"/>
        <v>1.29225E-2</v>
      </c>
      <c r="S35" s="46">
        <f t="shared" si="8"/>
        <v>0.25752380952380954</v>
      </c>
      <c r="T35" s="46">
        <f t="shared" si="9"/>
        <v>1.2677529251700681E-2</v>
      </c>
      <c r="U35" s="34">
        <f t="shared" si="10"/>
        <v>0.11259453473282209</v>
      </c>
      <c r="W35" s="56">
        <f t="shared" si="4"/>
        <v>2.3033629756797835</v>
      </c>
    </row>
    <row r="36" spans="1:23" x14ac:dyDescent="0.25">
      <c r="A36" t="s">
        <v>205</v>
      </c>
      <c r="C36" s="63">
        <v>27</v>
      </c>
      <c r="E36" s="9">
        <v>80</v>
      </c>
      <c r="K36" s="9" t="s">
        <v>198</v>
      </c>
      <c r="O36" s="9" t="s">
        <v>208</v>
      </c>
      <c r="Q36" s="45">
        <v>0.39</v>
      </c>
      <c r="R36" s="45">
        <f t="shared" si="7"/>
        <v>1.3450625000000001E-2</v>
      </c>
      <c r="S36" s="46">
        <f t="shared" si="8"/>
        <v>0.38628571428571429</v>
      </c>
      <c r="T36" s="46">
        <f t="shared" si="9"/>
        <v>1.3195642630385489E-2</v>
      </c>
      <c r="U36" s="34">
        <f t="shared" si="10"/>
        <v>0.11487228834834574</v>
      </c>
      <c r="W36" s="56">
        <f t="shared" si="4"/>
        <v>3.4550444635196751</v>
      </c>
    </row>
    <row r="37" spans="1:23" x14ac:dyDescent="0.25">
      <c r="C37" s="63">
        <v>27</v>
      </c>
      <c r="E37" s="9">
        <v>80</v>
      </c>
      <c r="K37" s="9" t="s">
        <v>198</v>
      </c>
      <c r="Q37" s="45">
        <v>0.49</v>
      </c>
      <c r="R37" s="45">
        <f t="shared" ref="R37" si="11">(1/E37+Q37^2/(2*E37))*(2*(1-0.5))</f>
        <v>1.4000625000000001E-2</v>
      </c>
      <c r="S37" s="46">
        <f t="shared" ref="S37" si="12">Q37*(1-(3/(4*(E37-1)-1)))</f>
        <v>0.48533333333333334</v>
      </c>
      <c r="T37" s="46">
        <f t="shared" ref="T37" si="13">(1-(3/(4*(E37-1)-1)))^2*R37</f>
        <v>1.3735216326530615E-2</v>
      </c>
      <c r="U37" s="34">
        <f t="shared" si="10"/>
        <v>0.11719733924680464</v>
      </c>
      <c r="W37" s="56">
        <f t="shared" si="4"/>
        <v>4.3409533003195921</v>
      </c>
    </row>
  </sheetData>
  <pageMargins left="0.7" right="0.7" top="0.75" bottom="0.75" header="0.3" footer="0.3"/>
  <pageSetup paperSize="9" orientation="portrait" verticalDpi="300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7"/>
  <sheetViews>
    <sheetView tabSelected="1" topLeftCell="A7" workbookViewId="0">
      <selection activeCell="T12" sqref="T12"/>
    </sheetView>
  </sheetViews>
  <sheetFormatPr defaultRowHeight="15" x14ac:dyDescent="0.25"/>
  <cols>
    <col min="1" max="1" width="17.42578125" style="60" customWidth="1"/>
    <col min="2" max="3" width="8.85546875" style="9"/>
    <col min="4" max="4" width="8.85546875"/>
    <col min="5" max="5" width="11.7109375" customWidth="1"/>
    <col min="6" max="6" width="8.85546875"/>
    <col min="7" max="10" width="9.140625" style="9"/>
  </cols>
  <sheetData>
    <row r="1" spans="1:11" x14ac:dyDescent="0.25">
      <c r="A1" s="59" t="s">
        <v>189</v>
      </c>
      <c r="B1" s="10" t="s">
        <v>104</v>
      </c>
      <c r="C1" s="10" t="s">
        <v>210</v>
      </c>
      <c r="D1" s="10" t="s">
        <v>143</v>
      </c>
      <c r="E1" s="40" t="s">
        <v>114</v>
      </c>
      <c r="F1" s="35" t="s">
        <v>212</v>
      </c>
      <c r="G1" s="40" t="s">
        <v>215</v>
      </c>
      <c r="H1" s="47" t="s">
        <v>180</v>
      </c>
      <c r="I1" s="47" t="s">
        <v>192</v>
      </c>
      <c r="J1" s="47" t="s">
        <v>195</v>
      </c>
      <c r="K1" s="47" t="s">
        <v>194</v>
      </c>
    </row>
    <row r="2" spans="1:11" x14ac:dyDescent="0.25">
      <c r="A2" s="60" t="s">
        <v>146</v>
      </c>
      <c r="B2" s="9">
        <v>2017</v>
      </c>
      <c r="C2" s="9">
        <v>1</v>
      </c>
      <c r="D2" s="9">
        <v>40</v>
      </c>
      <c r="E2" t="s">
        <v>147</v>
      </c>
      <c r="F2" s="39" t="s">
        <v>150</v>
      </c>
      <c r="G2" s="47">
        <v>0</v>
      </c>
      <c r="H2" s="46">
        <v>0.25496774193548388</v>
      </c>
      <c r="I2" s="46">
        <v>2.4854230176899059E-2</v>
      </c>
      <c r="J2" s="46">
        <v>0.15765224443977657</v>
      </c>
      <c r="K2" s="9">
        <v>1</v>
      </c>
    </row>
    <row r="3" spans="1:11" x14ac:dyDescent="0.25">
      <c r="A3" s="60" t="s">
        <v>146</v>
      </c>
      <c r="B3" s="9">
        <v>2017</v>
      </c>
      <c r="C3" s="9">
        <v>1</v>
      </c>
      <c r="D3" s="9">
        <v>40</v>
      </c>
      <c r="E3" t="s">
        <v>147</v>
      </c>
      <c r="F3" t="s">
        <v>150</v>
      </c>
      <c r="G3" s="47">
        <v>0</v>
      </c>
      <c r="H3" s="46">
        <v>0.27458064516129033</v>
      </c>
      <c r="I3" s="46">
        <v>2.4984054942767949E-2</v>
      </c>
      <c r="J3" s="46">
        <v>0.15806345226765089</v>
      </c>
      <c r="K3" s="9">
        <v>2</v>
      </c>
    </row>
    <row r="4" spans="1:11" x14ac:dyDescent="0.25">
      <c r="A4" s="58" t="s">
        <v>216</v>
      </c>
      <c r="B4" s="9">
        <v>2018</v>
      </c>
      <c r="C4" s="9">
        <v>2</v>
      </c>
      <c r="D4" s="9">
        <v>39</v>
      </c>
      <c r="E4" t="s">
        <v>159</v>
      </c>
      <c r="F4" t="s">
        <v>150</v>
      </c>
      <c r="G4" s="47">
        <v>0</v>
      </c>
      <c r="H4" s="46">
        <v>0.22757285964617019</v>
      </c>
      <c r="I4" s="46">
        <v>2.5296264702970885E-2</v>
      </c>
      <c r="J4" s="46">
        <v>0.15904799496683661</v>
      </c>
      <c r="K4" s="9">
        <v>3</v>
      </c>
    </row>
    <row r="5" spans="1:11" x14ac:dyDescent="0.25">
      <c r="C5" s="9">
        <v>2</v>
      </c>
      <c r="D5" s="9">
        <v>39</v>
      </c>
      <c r="E5" t="s">
        <v>159</v>
      </c>
      <c r="F5" t="s">
        <v>150</v>
      </c>
      <c r="G5" s="47">
        <v>0</v>
      </c>
      <c r="H5" s="46">
        <v>9.1029143858468067E-2</v>
      </c>
      <c r="I5" s="46">
        <v>2.4738532633535888E-2</v>
      </c>
      <c r="J5" s="46">
        <v>0.15728487731989965</v>
      </c>
      <c r="K5" s="9">
        <v>4</v>
      </c>
    </row>
    <row r="6" spans="1:11" x14ac:dyDescent="0.25">
      <c r="A6" s="60" t="s">
        <v>181</v>
      </c>
      <c r="B6" s="9">
        <v>2017</v>
      </c>
      <c r="C6" s="9">
        <v>3</v>
      </c>
      <c r="D6" s="9">
        <v>102</v>
      </c>
      <c r="E6" t="s">
        <v>159</v>
      </c>
      <c r="F6" s="39" t="s">
        <v>149</v>
      </c>
      <c r="G6" s="47">
        <v>0</v>
      </c>
      <c r="H6" s="46">
        <v>0.63523573200992556</v>
      </c>
      <c r="I6" s="46">
        <v>1.1636561723433903E-2</v>
      </c>
      <c r="J6" s="46">
        <v>0.10787289614835556</v>
      </c>
      <c r="K6" s="9">
        <v>5</v>
      </c>
    </row>
    <row r="7" spans="1:11" x14ac:dyDescent="0.25">
      <c r="A7" s="60" t="s">
        <v>181</v>
      </c>
      <c r="B7" s="9">
        <v>2017</v>
      </c>
      <c r="C7" s="9">
        <v>4</v>
      </c>
      <c r="D7" s="9">
        <v>105</v>
      </c>
      <c r="E7" t="s">
        <v>159</v>
      </c>
      <c r="F7" s="39" t="s">
        <v>149</v>
      </c>
      <c r="G7" s="47">
        <v>1</v>
      </c>
      <c r="H7" s="46">
        <v>0.19570676547245477</v>
      </c>
      <c r="I7" s="46">
        <v>9.5689999516400167E-3</v>
      </c>
      <c r="J7" s="46">
        <v>9.7821265334486526E-2</v>
      </c>
      <c r="K7" s="9">
        <v>6</v>
      </c>
    </row>
    <row r="8" spans="1:11" x14ac:dyDescent="0.25">
      <c r="A8" s="60" t="s">
        <v>154</v>
      </c>
      <c r="B8" s="9">
        <v>2011</v>
      </c>
      <c r="C8" s="9">
        <v>5</v>
      </c>
      <c r="D8" s="9">
        <v>20</v>
      </c>
      <c r="E8" t="s">
        <v>147</v>
      </c>
      <c r="F8" s="39" t="s">
        <v>149</v>
      </c>
      <c r="G8" s="47">
        <v>0</v>
      </c>
      <c r="H8" s="46">
        <v>0.47519999999999996</v>
      </c>
      <c r="I8" s="46">
        <v>5.1725376000000003E-2</v>
      </c>
      <c r="J8" s="46">
        <v>0.2274321349325992</v>
      </c>
      <c r="K8" s="9">
        <v>7</v>
      </c>
    </row>
    <row r="9" spans="1:11" x14ac:dyDescent="0.25">
      <c r="A9" s="60" t="s">
        <v>157</v>
      </c>
      <c r="B9" s="9">
        <v>2014</v>
      </c>
      <c r="C9" s="9">
        <v>6</v>
      </c>
      <c r="D9" s="42">
        <v>100</v>
      </c>
      <c r="E9" t="s">
        <v>159</v>
      </c>
      <c r="F9" s="39" t="s">
        <v>149</v>
      </c>
      <c r="G9" s="47">
        <v>0</v>
      </c>
      <c r="H9" s="46">
        <v>0.5041417721518987</v>
      </c>
      <c r="I9" s="46">
        <v>1.1119472728601185E-2</v>
      </c>
      <c r="J9" s="46">
        <v>0.10544891051405503</v>
      </c>
      <c r="K9" s="9">
        <v>8</v>
      </c>
    </row>
    <row r="10" spans="1:11" x14ac:dyDescent="0.25">
      <c r="A10" s="60" t="s">
        <v>160</v>
      </c>
      <c r="B10" s="9">
        <v>2014</v>
      </c>
      <c r="C10" s="9">
        <v>7</v>
      </c>
      <c r="D10" s="42">
        <v>13</v>
      </c>
      <c r="E10" t="s">
        <v>159</v>
      </c>
      <c r="F10" s="39" t="s">
        <v>150</v>
      </c>
      <c r="G10" s="47">
        <v>0</v>
      </c>
      <c r="H10" s="46">
        <v>0.33234803246175437</v>
      </c>
      <c r="I10" s="46">
        <v>7.166479035468136E-2</v>
      </c>
      <c r="J10" s="46">
        <v>0.26770280229142424</v>
      </c>
      <c r="K10" s="9">
        <v>9</v>
      </c>
    </row>
    <row r="11" spans="1:11" x14ac:dyDescent="0.25">
      <c r="A11" s="60" t="s">
        <v>160</v>
      </c>
      <c r="B11" s="9">
        <v>2014</v>
      </c>
      <c r="C11" s="9">
        <v>7</v>
      </c>
      <c r="D11" s="42">
        <v>13</v>
      </c>
      <c r="E11" t="s">
        <v>159</v>
      </c>
      <c r="F11" t="s">
        <v>150</v>
      </c>
      <c r="G11" s="47">
        <v>0</v>
      </c>
      <c r="H11" s="46">
        <v>0.43361032360244506</v>
      </c>
      <c r="I11" s="46">
        <v>7.4647971049043596E-2</v>
      </c>
      <c r="J11" s="46">
        <v>0.27321780880653368</v>
      </c>
      <c r="K11" s="9">
        <v>10</v>
      </c>
    </row>
    <row r="12" spans="1:11" x14ac:dyDescent="0.25">
      <c r="A12" t="s">
        <v>163</v>
      </c>
      <c r="B12" s="9">
        <v>2017</v>
      </c>
      <c r="C12" s="63">
        <v>8</v>
      </c>
      <c r="D12" s="9">
        <v>40</v>
      </c>
      <c r="E12" t="s">
        <v>147</v>
      </c>
      <c r="F12" s="39" t="s">
        <v>149</v>
      </c>
      <c r="G12" s="47">
        <v>0</v>
      </c>
      <c r="H12" s="46">
        <v>0.54916129032258065</v>
      </c>
      <c r="I12" s="46">
        <v>2.7811349843912588E-2</v>
      </c>
      <c r="J12" s="46">
        <v>0.16676735245218888</v>
      </c>
      <c r="K12" s="9">
        <v>11</v>
      </c>
    </row>
    <row r="13" spans="1:11" x14ac:dyDescent="0.25">
      <c r="A13" t="s">
        <v>163</v>
      </c>
      <c r="B13" s="9">
        <v>2015</v>
      </c>
      <c r="C13" s="64">
        <v>9</v>
      </c>
      <c r="D13" s="9">
        <v>164</v>
      </c>
      <c r="E13" t="s">
        <v>147</v>
      </c>
      <c r="F13" s="39" t="s">
        <v>149</v>
      </c>
      <c r="G13" s="47">
        <v>1</v>
      </c>
      <c r="H13" s="46">
        <v>0.10451612903225806</v>
      </c>
      <c r="I13" s="46">
        <v>6.0747954703314786E-3</v>
      </c>
      <c r="J13" s="46">
        <v>7.7940974271120567E-2</v>
      </c>
      <c r="K13" s="9">
        <v>12</v>
      </c>
    </row>
    <row r="14" spans="1:11" x14ac:dyDescent="0.25">
      <c r="A14"/>
      <c r="C14" s="64">
        <v>10</v>
      </c>
      <c r="D14" s="9">
        <v>164</v>
      </c>
      <c r="E14" t="s">
        <v>147</v>
      </c>
      <c r="F14" s="39" t="s">
        <v>149</v>
      </c>
      <c r="G14" s="47">
        <v>1</v>
      </c>
      <c r="H14" s="46">
        <v>9.9539170506912438E-4</v>
      </c>
      <c r="I14" s="46">
        <v>6.0414947678215977E-3</v>
      </c>
      <c r="J14" s="46">
        <v>7.7727052998435478E-2</v>
      </c>
      <c r="K14" s="9">
        <v>13</v>
      </c>
    </row>
    <row r="15" spans="1:11" x14ac:dyDescent="0.25">
      <c r="A15" t="s">
        <v>163</v>
      </c>
      <c r="B15" s="9">
        <v>2014</v>
      </c>
      <c r="C15" s="64">
        <v>11</v>
      </c>
      <c r="D15" s="9">
        <v>143</v>
      </c>
      <c r="E15" t="s">
        <v>147</v>
      </c>
      <c r="F15" s="39" t="s">
        <v>149</v>
      </c>
      <c r="G15" s="47">
        <v>1</v>
      </c>
      <c r="H15" s="46">
        <v>0.13726984126984126</v>
      </c>
      <c r="I15" s="46">
        <v>6.9850873343783393E-3</v>
      </c>
      <c r="J15" s="46">
        <v>8.3576834914815601E-2</v>
      </c>
      <c r="K15" s="9">
        <v>14</v>
      </c>
    </row>
    <row r="16" spans="1:11" x14ac:dyDescent="0.25">
      <c r="A16"/>
      <c r="C16" s="64">
        <v>12</v>
      </c>
      <c r="D16" s="9">
        <v>145</v>
      </c>
      <c r="E16" t="s">
        <v>147</v>
      </c>
      <c r="F16" s="39" t="s">
        <v>149</v>
      </c>
      <c r="G16" s="47">
        <v>1</v>
      </c>
      <c r="H16" s="46">
        <v>0.35613217391304347</v>
      </c>
      <c r="I16" s="46">
        <v>7.2621206980092558E-3</v>
      </c>
      <c r="J16" s="46">
        <v>8.5218077295895714E-2</v>
      </c>
      <c r="K16" s="9">
        <v>15</v>
      </c>
    </row>
    <row r="17" spans="1:11" x14ac:dyDescent="0.25">
      <c r="A17" s="60" t="s">
        <v>188</v>
      </c>
      <c r="B17" s="9">
        <v>2011</v>
      </c>
      <c r="C17" s="9">
        <v>8</v>
      </c>
      <c r="D17" s="9">
        <v>16</v>
      </c>
      <c r="E17" t="s">
        <v>159</v>
      </c>
      <c r="F17" s="39" t="s">
        <v>150</v>
      </c>
      <c r="G17" s="47">
        <v>0</v>
      </c>
      <c r="H17" s="46">
        <v>0.10440677966101695</v>
      </c>
      <c r="I17" s="46">
        <v>5.6646308532031037E-2</v>
      </c>
      <c r="J17" s="46">
        <v>0.23800484980779496</v>
      </c>
      <c r="K17" s="9">
        <v>16</v>
      </c>
    </row>
    <row r="18" spans="1:11" x14ac:dyDescent="0.25">
      <c r="A18" s="60" t="s">
        <v>178</v>
      </c>
      <c r="B18" s="9">
        <v>2014</v>
      </c>
      <c r="C18" s="9">
        <v>9</v>
      </c>
      <c r="D18" s="9">
        <v>45</v>
      </c>
      <c r="E18" t="s">
        <v>147</v>
      </c>
      <c r="F18" s="39" t="s">
        <v>150</v>
      </c>
      <c r="G18" s="47">
        <v>0</v>
      </c>
      <c r="H18" s="46">
        <v>0.31207842447117062</v>
      </c>
      <c r="I18" s="46">
        <v>2.2548991883900225E-2</v>
      </c>
      <c r="J18" s="46">
        <v>0.15016321747984832</v>
      </c>
      <c r="K18" s="9">
        <v>17</v>
      </c>
    </row>
    <row r="19" spans="1:11" x14ac:dyDescent="0.25">
      <c r="A19" s="60" t="s">
        <v>214</v>
      </c>
      <c r="B19" s="9">
        <v>2009</v>
      </c>
      <c r="C19" s="50">
        <v>10</v>
      </c>
      <c r="D19" s="9">
        <v>21</v>
      </c>
      <c r="E19" t="s">
        <v>159</v>
      </c>
      <c r="F19" t="s">
        <v>149</v>
      </c>
      <c r="G19" s="47">
        <v>0</v>
      </c>
      <c r="H19" s="46">
        <v>0.38627328823545792</v>
      </c>
      <c r="I19" s="46">
        <v>4.7623630290657096E-2</v>
      </c>
      <c r="J19" s="46">
        <v>0.21822839020314724</v>
      </c>
      <c r="K19" s="9">
        <v>18</v>
      </c>
    </row>
    <row r="20" spans="1:11" x14ac:dyDescent="0.25">
      <c r="A20" s="60" t="s">
        <v>213</v>
      </c>
      <c r="B20" s="9">
        <v>2009</v>
      </c>
      <c r="C20" s="50">
        <v>11</v>
      </c>
      <c r="D20" s="9">
        <v>19</v>
      </c>
      <c r="E20" t="s">
        <v>159</v>
      </c>
      <c r="F20" t="s">
        <v>149</v>
      </c>
      <c r="G20" s="47">
        <v>0</v>
      </c>
      <c r="H20" s="46">
        <v>1.7577768905012055E-2</v>
      </c>
      <c r="I20" s="46">
        <v>4.8285937198627761E-2</v>
      </c>
      <c r="J20" s="46">
        <v>0.21974061344828308</v>
      </c>
      <c r="K20" s="9">
        <v>19</v>
      </c>
    </row>
    <row r="21" spans="1:11" x14ac:dyDescent="0.25">
      <c r="A21" s="60" t="s">
        <v>206</v>
      </c>
      <c r="B21" s="9">
        <v>2014</v>
      </c>
      <c r="C21" s="9">
        <v>12</v>
      </c>
      <c r="D21" s="9">
        <v>60</v>
      </c>
      <c r="E21" t="s">
        <v>147</v>
      </c>
      <c r="F21" t="s">
        <v>149</v>
      </c>
      <c r="G21" s="47">
        <v>0</v>
      </c>
      <c r="H21" s="46">
        <v>-0.51336170212765964</v>
      </c>
      <c r="I21" s="46">
        <v>1.8440019556360345E-2</v>
      </c>
      <c r="J21" s="46">
        <v>0.13579403358159867</v>
      </c>
      <c r="K21" s="9">
        <v>20</v>
      </c>
    </row>
    <row r="22" spans="1:11" x14ac:dyDescent="0.25">
      <c r="A22" s="60" t="s">
        <v>207</v>
      </c>
      <c r="B22" s="9">
        <v>2014</v>
      </c>
      <c r="C22" s="9">
        <v>13</v>
      </c>
      <c r="D22" s="9">
        <v>60</v>
      </c>
      <c r="E22" t="s">
        <v>147</v>
      </c>
      <c r="F22" t="s">
        <v>149</v>
      </c>
      <c r="G22" s="47">
        <v>0</v>
      </c>
      <c r="H22" s="46">
        <v>0.41463829787234041</v>
      </c>
      <c r="I22" s="46">
        <v>1.767655856345254E-2</v>
      </c>
      <c r="J22" s="46">
        <v>0.13295321945501185</v>
      </c>
      <c r="K22" s="9">
        <v>21</v>
      </c>
    </row>
    <row r="23" spans="1:11" x14ac:dyDescent="0.25">
      <c r="A23" s="60" t="s">
        <v>186</v>
      </c>
      <c r="B23" s="9">
        <v>2015</v>
      </c>
      <c r="C23" s="9">
        <v>14</v>
      </c>
      <c r="D23" s="9">
        <v>37</v>
      </c>
      <c r="E23" t="s">
        <v>147</v>
      </c>
      <c r="F23" s="39" t="s">
        <v>150</v>
      </c>
      <c r="G23" s="47">
        <v>0</v>
      </c>
      <c r="H23" s="46">
        <v>-8.8111888111888116E-3</v>
      </c>
      <c r="I23" s="46">
        <v>2.5905970159117019E-2</v>
      </c>
      <c r="J23" s="46">
        <v>0.1609533167074137</v>
      </c>
      <c r="K23" s="9">
        <v>22</v>
      </c>
    </row>
    <row r="24" spans="1:11" x14ac:dyDescent="0.25">
      <c r="A24" s="60" t="s">
        <v>186</v>
      </c>
      <c r="B24" s="9">
        <v>2015</v>
      </c>
      <c r="C24" s="9">
        <v>14</v>
      </c>
      <c r="D24" s="9">
        <v>38</v>
      </c>
      <c r="E24" t="s">
        <v>147</v>
      </c>
      <c r="F24" s="52" t="s">
        <v>150</v>
      </c>
      <c r="G24" s="47">
        <v>0</v>
      </c>
      <c r="H24" s="46">
        <v>9.7959183673469383E-3</v>
      </c>
      <c r="I24" s="46">
        <v>2.5253898594883709E-2</v>
      </c>
      <c r="J24" s="46">
        <v>0.15891475260303464</v>
      </c>
      <c r="K24" s="9">
        <v>23</v>
      </c>
    </row>
    <row r="25" spans="1:11" x14ac:dyDescent="0.25">
      <c r="A25" s="60" t="s">
        <v>186</v>
      </c>
      <c r="B25" s="9">
        <v>2015</v>
      </c>
      <c r="C25" s="9">
        <v>14</v>
      </c>
      <c r="D25" s="9">
        <v>35</v>
      </c>
      <c r="E25" t="s">
        <v>147</v>
      </c>
      <c r="F25" s="52" t="s">
        <v>150</v>
      </c>
      <c r="G25" s="47">
        <v>0</v>
      </c>
      <c r="H25" s="46">
        <v>-6.8444444444444447E-3</v>
      </c>
      <c r="I25" s="46">
        <v>2.7316365883597881E-2</v>
      </c>
      <c r="J25" s="46">
        <v>0.16527663441514617</v>
      </c>
      <c r="K25" s="9">
        <v>24</v>
      </c>
    </row>
    <row r="26" spans="1:11" x14ac:dyDescent="0.25">
      <c r="A26" s="60" t="s">
        <v>186</v>
      </c>
      <c r="B26" s="9">
        <v>2015</v>
      </c>
      <c r="C26" s="9">
        <v>14</v>
      </c>
      <c r="D26" s="9">
        <v>31</v>
      </c>
      <c r="E26" t="s">
        <v>147</v>
      </c>
      <c r="F26" s="52" t="s">
        <v>150</v>
      </c>
      <c r="G26" s="47">
        <v>0</v>
      </c>
      <c r="H26" s="46">
        <v>6.8235294117647061E-2</v>
      </c>
      <c r="I26" s="46">
        <v>3.0727206708110185E-2</v>
      </c>
      <c r="J26" s="46">
        <v>0.17529177592833664</v>
      </c>
      <c r="K26" s="9">
        <v>25</v>
      </c>
    </row>
    <row r="27" spans="1:11" x14ac:dyDescent="0.25">
      <c r="A27" s="60" t="s">
        <v>187</v>
      </c>
      <c r="B27" s="9">
        <v>2015</v>
      </c>
      <c r="C27" s="9">
        <v>15</v>
      </c>
      <c r="D27" s="9">
        <v>944</v>
      </c>
      <c r="E27" t="s">
        <v>159</v>
      </c>
      <c r="F27" t="s">
        <v>149</v>
      </c>
      <c r="G27" s="47">
        <v>0</v>
      </c>
      <c r="H27" s="46">
        <v>4.996022275258552E-2</v>
      </c>
      <c r="I27" s="46">
        <v>1.0589592742838237E-3</v>
      </c>
      <c r="J27" s="46">
        <v>3.2541654449087611E-2</v>
      </c>
      <c r="K27" s="9">
        <v>26</v>
      </c>
    </row>
    <row r="28" spans="1:11" x14ac:dyDescent="0.25">
      <c r="A28" t="s">
        <v>197</v>
      </c>
      <c r="B28" s="9">
        <v>2011</v>
      </c>
      <c r="C28" s="63">
        <v>21</v>
      </c>
      <c r="D28" s="9">
        <v>80</v>
      </c>
      <c r="E28" t="s">
        <v>147</v>
      </c>
      <c r="F28" t="s">
        <v>150</v>
      </c>
      <c r="G28" s="9">
        <v>0</v>
      </c>
      <c r="H28" s="9">
        <v>0.3268571428571429</v>
      </c>
      <c r="I28" s="9">
        <v>1.2930760997732429E-2</v>
      </c>
      <c r="J28" s="9">
        <v>0.11371350402539018</v>
      </c>
      <c r="K28" s="9">
        <v>27</v>
      </c>
    </row>
    <row r="29" spans="1:11" x14ac:dyDescent="0.25">
      <c r="A29" t="s">
        <v>202</v>
      </c>
      <c r="B29" s="9">
        <v>2014</v>
      </c>
      <c r="C29" s="63">
        <v>22</v>
      </c>
      <c r="D29" s="9">
        <v>100</v>
      </c>
      <c r="E29" t="s">
        <v>147</v>
      </c>
      <c r="F29" t="s">
        <v>150</v>
      </c>
      <c r="G29" s="9">
        <v>1</v>
      </c>
      <c r="H29" s="9">
        <v>0.42673417721518986</v>
      </c>
      <c r="I29" s="9">
        <v>1.0759188386476526E-2</v>
      </c>
      <c r="J29" s="9">
        <v>0.10372650763655607</v>
      </c>
      <c r="K29" s="9">
        <v>28</v>
      </c>
    </row>
    <row r="30" spans="1:11" x14ac:dyDescent="0.25">
      <c r="A30" t="s">
        <v>203</v>
      </c>
      <c r="B30" s="9">
        <v>2014</v>
      </c>
      <c r="C30" s="63">
        <v>23</v>
      </c>
      <c r="D30" s="9">
        <v>100</v>
      </c>
      <c r="E30" t="s">
        <v>147</v>
      </c>
      <c r="F30" t="s">
        <v>150</v>
      </c>
      <c r="G30" s="9">
        <v>1</v>
      </c>
      <c r="H30" s="9">
        <v>0.64506329113924055</v>
      </c>
      <c r="I30" s="9">
        <v>1.1929211344335843E-2</v>
      </c>
      <c r="J30" s="9">
        <v>0.10922092905819765</v>
      </c>
      <c r="K30" s="9">
        <v>29</v>
      </c>
    </row>
    <row r="31" spans="1:11" x14ac:dyDescent="0.25">
      <c r="A31" t="s">
        <v>202</v>
      </c>
      <c r="B31" s="9">
        <v>2015</v>
      </c>
      <c r="C31" s="63">
        <v>24</v>
      </c>
      <c r="D31" s="9">
        <v>100</v>
      </c>
      <c r="E31" t="s">
        <v>147</v>
      </c>
      <c r="F31" t="s">
        <v>150</v>
      </c>
      <c r="G31" s="9">
        <v>1</v>
      </c>
      <c r="H31" s="9">
        <v>0.37711392405063288</v>
      </c>
      <c r="I31" s="9">
        <v>1.0559752655023234E-2</v>
      </c>
      <c r="J31" s="9">
        <v>0.10276065713600334</v>
      </c>
      <c r="K31" s="9">
        <v>30</v>
      </c>
    </row>
    <row r="32" spans="1:11" x14ac:dyDescent="0.25">
      <c r="A32"/>
      <c r="B32" s="9">
        <v>2015</v>
      </c>
      <c r="C32" s="63">
        <v>24</v>
      </c>
      <c r="D32" s="9">
        <v>100</v>
      </c>
      <c r="E32" t="s">
        <v>147</v>
      </c>
      <c r="F32" t="s">
        <v>150</v>
      </c>
      <c r="G32" s="9">
        <v>1</v>
      </c>
      <c r="H32" s="9">
        <v>0.67483544303797471</v>
      </c>
      <c r="I32" s="9">
        <v>1.2125692472360198E-2</v>
      </c>
      <c r="J32" s="9">
        <v>0.11011672203784581</v>
      </c>
      <c r="K32" s="9">
        <v>31</v>
      </c>
    </row>
    <row r="33" spans="1:11" x14ac:dyDescent="0.25">
      <c r="A33" t="s">
        <v>203</v>
      </c>
      <c r="B33" s="9">
        <v>2015</v>
      </c>
      <c r="C33" s="63">
        <v>25</v>
      </c>
      <c r="D33" s="9">
        <v>100</v>
      </c>
      <c r="E33" t="s">
        <v>147</v>
      </c>
      <c r="F33" t="s">
        <v>150</v>
      </c>
      <c r="G33" s="9">
        <v>1</v>
      </c>
      <c r="H33" s="9">
        <v>0.44658227848101267</v>
      </c>
      <c r="I33" s="9">
        <v>1.0845856753725364E-2</v>
      </c>
      <c r="J33" s="9">
        <v>0.10414344316242556</v>
      </c>
      <c r="K33" s="9">
        <v>32</v>
      </c>
    </row>
    <row r="34" spans="1:11" x14ac:dyDescent="0.25">
      <c r="A34"/>
      <c r="B34" s="9">
        <v>2015</v>
      </c>
      <c r="C34" s="63">
        <v>25</v>
      </c>
      <c r="D34" s="9">
        <v>100</v>
      </c>
      <c r="E34" t="s">
        <v>147</v>
      </c>
      <c r="F34" t="s">
        <v>150</v>
      </c>
      <c r="G34" s="9">
        <v>1</v>
      </c>
      <c r="H34" s="9">
        <v>0.51605063291139242</v>
      </c>
      <c r="I34" s="9">
        <v>1.1180219375100145E-2</v>
      </c>
      <c r="J34" s="9">
        <v>0.10573655647457102</v>
      </c>
      <c r="K34" s="9">
        <v>33</v>
      </c>
    </row>
    <row r="35" spans="1:11" x14ac:dyDescent="0.25">
      <c r="A35" t="s">
        <v>204</v>
      </c>
      <c r="B35" s="9">
        <v>2015</v>
      </c>
      <c r="C35" s="63">
        <v>26</v>
      </c>
      <c r="D35" s="9">
        <v>80</v>
      </c>
      <c r="E35" t="s">
        <v>147</v>
      </c>
      <c r="F35" t="s">
        <v>150</v>
      </c>
      <c r="G35" s="9">
        <v>1</v>
      </c>
      <c r="H35" s="9">
        <v>0.25752380952380954</v>
      </c>
      <c r="I35" s="9">
        <v>1.2677529251700681E-2</v>
      </c>
      <c r="J35" s="9">
        <v>0.11259453473282209</v>
      </c>
      <c r="K35" s="9">
        <v>34</v>
      </c>
    </row>
    <row r="36" spans="1:11" x14ac:dyDescent="0.25">
      <c r="A36" t="s">
        <v>205</v>
      </c>
      <c r="B36" s="9">
        <v>2015</v>
      </c>
      <c r="C36" s="63">
        <v>27</v>
      </c>
      <c r="D36" s="9">
        <v>80</v>
      </c>
      <c r="E36" t="s">
        <v>147</v>
      </c>
      <c r="F36" t="s">
        <v>150</v>
      </c>
      <c r="G36" s="9">
        <v>1</v>
      </c>
      <c r="H36" s="9">
        <v>0.38628571428571429</v>
      </c>
      <c r="I36" s="9">
        <v>1.3195642630385489E-2</v>
      </c>
      <c r="J36" s="9">
        <v>0.11487228834834574</v>
      </c>
      <c r="K36" s="9">
        <v>35</v>
      </c>
    </row>
    <row r="37" spans="1:11" x14ac:dyDescent="0.25">
      <c r="A37"/>
      <c r="B37" s="9">
        <v>2015</v>
      </c>
      <c r="C37" s="63">
        <v>27</v>
      </c>
      <c r="D37" s="9">
        <v>80</v>
      </c>
      <c r="E37" t="s">
        <v>147</v>
      </c>
      <c r="F37" t="s">
        <v>150</v>
      </c>
      <c r="G37" s="9">
        <v>1</v>
      </c>
      <c r="H37" s="9">
        <v>0.48533333333333334</v>
      </c>
      <c r="I37" s="9">
        <v>1.3735216326530615E-2</v>
      </c>
      <c r="J37" s="9">
        <v>0.11719733924680464</v>
      </c>
      <c r="K37" s="9">
        <v>36</v>
      </c>
    </row>
  </sheetData>
  <sortState ref="A2:K24">
    <sortCondition ref="A2:A24"/>
  </sortState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MAOriginal</vt:lpstr>
      <vt:lpstr>newStudies</vt:lpstr>
      <vt:lpstr>newStdudiesRed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Patrizio</dc:creator>
  <cp:lastModifiedBy>Admin</cp:lastModifiedBy>
  <dcterms:created xsi:type="dcterms:W3CDTF">2012-07-07T14:14:56Z</dcterms:created>
  <dcterms:modified xsi:type="dcterms:W3CDTF">2018-06-24T14:58:48Z</dcterms:modified>
</cp:coreProperties>
</file>